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R:\Material Specifications\Conflict Minerrals Reporting - CMRT-EMRT\"/>
    </mc:Choice>
  </mc:AlternateContent>
  <xr:revisionPtr revIDLastSave="0" documentId="13_ncr:1_{D6DB75C7-0E04-40DE-B491-69DE2072C73E}"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38510" yWindow="-110" windowWidth="38620" windowHeight="212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_xlnm.Print_Titles" localSheetId="3">Declaration!$1:$6</definedName>
    <definedName name="_xlnm.Print_Titles" localSheetId="7">'Product List'!$5:$5</definedName>
    <definedName name="_xlnm.Print_Titles" localSheetId="4">'Smelter List'!$4:$4</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 name="_xlnm.Print_Area" localSheetId="3">Declaration!$A$1:$L$86</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B120" i="4"/>
  <c r="M120" i="4" s="1"/>
  <c r="B66" i="4"/>
  <c r="M66"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G73" i="6" s="1"/>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G19" i="6" s="1"/>
  <c r="H19" i="6" s="1"/>
  <c r="D19" i="6" s="1"/>
  <c r="B18" i="6"/>
  <c r="B17" i="6"/>
  <c r="B15" i="6"/>
  <c r="B13" i="6"/>
  <c r="G13" i="6" s="1"/>
  <c r="H13" i="6" s="1"/>
  <c r="D13" i="6" s="1"/>
  <c r="B12" i="6"/>
  <c r="G12" i="6" s="1"/>
  <c r="H12" i="6" s="1"/>
  <c r="D12" i="6" s="1"/>
  <c r="B11" i="6"/>
  <c r="B10" i="6"/>
  <c r="B9" i="6"/>
  <c r="B6" i="6"/>
  <c r="B4" i="6"/>
  <c r="A98" i="6"/>
  <c r="B114" i="4"/>
  <c r="A93" i="6" s="1"/>
  <c r="A50"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B113" i="4"/>
  <c r="H101" i="4"/>
  <c r="AA13" i="4" a="1"/>
  <c r="AA13" i="4"/>
  <c r="S43" i="4"/>
  <c r="T43" i="4" s="1"/>
  <c r="U43" i="4" s="1"/>
  <c r="S42"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E13" i="5"/>
  <c r="X13" i="5" s="1"/>
  <c r="V14" i="5"/>
  <c r="E14" i="5"/>
  <c r="X14" i="5" s="1"/>
  <c r="V15" i="5"/>
  <c r="E15" i="5"/>
  <c r="X15" i="5" s="1"/>
  <c r="V16" i="5"/>
  <c r="E16" i="5"/>
  <c r="X16" i="5" s="1"/>
  <c r="V17" i="5"/>
  <c r="E17" i="5"/>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H39" i="6" s="1"/>
  <c r="F28" i="6"/>
  <c r="H28" i="6" s="1"/>
  <c r="F17" i="6"/>
  <c r="C123" i="6"/>
  <c r="C122" i="6"/>
  <c r="C121" i="6"/>
  <c r="C120" i="6"/>
  <c r="G103" i="6"/>
  <c r="G102" i="6"/>
  <c r="G101" i="6"/>
  <c r="G100" i="6"/>
  <c r="G88" i="6"/>
  <c r="G87" i="6"/>
  <c r="G86" i="6"/>
  <c r="G85" i="6"/>
  <c r="G84" i="6"/>
  <c r="G83" i="6"/>
  <c r="G77" i="6"/>
  <c r="G76" i="6"/>
  <c r="G75" i="6"/>
  <c r="G74" i="6"/>
  <c r="G72" i="6"/>
  <c r="J74" i="6"/>
  <c r="G66" i="6"/>
  <c r="G65" i="6"/>
  <c r="G64" i="6"/>
  <c r="G63" i="6"/>
  <c r="G62" i="6"/>
  <c r="G61" i="6"/>
  <c r="G55" i="6"/>
  <c r="G54" i="6"/>
  <c r="G53" i="6"/>
  <c r="G52" i="6"/>
  <c r="G51" i="6"/>
  <c r="G50" i="6"/>
  <c r="G44" i="6"/>
  <c r="G43" i="6"/>
  <c r="G42" i="6"/>
  <c r="G41" i="6"/>
  <c r="G40" i="6"/>
  <c r="G39" i="6"/>
  <c r="G33" i="6"/>
  <c r="G32" i="6"/>
  <c r="G31" i="6"/>
  <c r="G30" i="6"/>
  <c r="G29" i="6"/>
  <c r="G28" i="6"/>
  <c r="G17" i="6"/>
  <c r="H17" i="6"/>
  <c r="D17" i="6" s="1"/>
  <c r="H7" i="6"/>
  <c r="D7" i="6"/>
  <c r="G9" i="6"/>
  <c r="H9" i="6" s="1"/>
  <c r="C37" i="6"/>
  <c r="C36" i="6"/>
  <c r="C35" i="6"/>
  <c r="C34" i="6"/>
  <c r="I33" i="6"/>
  <c r="C33" i="6" s="1"/>
  <c r="J33" i="6"/>
  <c r="I32" i="6"/>
  <c r="J32" i="6"/>
  <c r="I31" i="6"/>
  <c r="J31" i="6"/>
  <c r="I30" i="6"/>
  <c r="C30" i="6" s="1"/>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C21" i="6" s="1"/>
  <c r="J21" i="6"/>
  <c r="J7" i="6"/>
  <c r="J19" i="6"/>
  <c r="I83" i="6"/>
  <c r="I72" i="6"/>
  <c r="I7" i="6"/>
  <c r="C7" i="6" s="1"/>
  <c r="G4" i="6"/>
  <c r="H4" i="6" s="1"/>
  <c r="D4" i="6" s="1"/>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G94" i="6"/>
  <c r="G95" i="6"/>
  <c r="G96" i="6"/>
  <c r="G98" i="6"/>
  <c r="G99" i="6"/>
  <c r="G108" i="6"/>
  <c r="G109" i="6"/>
  <c r="G110" i="6"/>
  <c r="G111" i="6"/>
  <c r="G10" i="6"/>
  <c r="H10" i="6" s="1"/>
  <c r="D10" i="6" s="1"/>
  <c r="G5" i="6"/>
  <c r="H5" i="6" s="1"/>
  <c r="F6" i="6"/>
  <c r="G6" i="6"/>
  <c r="H6" i="6"/>
  <c r="G11" i="6"/>
  <c r="H11" i="6" s="1"/>
  <c r="D11" i="6" s="1"/>
  <c r="H14" i="6"/>
  <c r="G15" i="6"/>
  <c r="H15" i="6" s="1"/>
  <c r="D15" i="6" s="1"/>
  <c r="H16" i="6"/>
  <c r="I4" i="6"/>
  <c r="I5" i="6"/>
  <c r="C5" i="6" s="1"/>
  <c r="J5" i="6"/>
  <c r="I6" i="6"/>
  <c r="C6" i="6" s="1"/>
  <c r="J6" i="6"/>
  <c r="I9" i="6"/>
  <c r="J9" i="6"/>
  <c r="I10" i="6"/>
  <c r="J10" i="6"/>
  <c r="I11" i="6"/>
  <c r="J11" i="6"/>
  <c r="I12" i="6"/>
  <c r="J12" i="6"/>
  <c r="I13" i="6"/>
  <c r="I15" i="6"/>
  <c r="J15" i="6"/>
  <c r="I17" i="6"/>
  <c r="C17" i="6" s="1"/>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7" i="5"/>
  <c r="X137" i="5"/>
  <c r="X233" i="5"/>
  <c r="X245" i="5"/>
  <c r="X257" i="5"/>
  <c r="X353" i="5"/>
  <c r="X365" i="5"/>
  <c r="X377" i="5"/>
  <c r="X509" i="5"/>
  <c r="X593" i="5"/>
  <c r="X605" i="5"/>
  <c r="X689" i="5"/>
  <c r="X701" i="5"/>
  <c r="X725" i="5"/>
  <c r="X737" i="5"/>
  <c r="X797" i="5"/>
  <c r="X953" i="5"/>
  <c r="X1037" i="5"/>
  <c r="X1049" i="5"/>
  <c r="X1061" i="5"/>
  <c r="X1073" i="5"/>
  <c r="X1313" i="5"/>
  <c r="X1325" i="5"/>
  <c r="X1385" i="5"/>
  <c r="X1397" i="5"/>
  <c r="X1409" i="5"/>
  <c r="X1625" i="5"/>
  <c r="X1637" i="5"/>
  <c r="X1661" i="5"/>
  <c r="X1673" i="5"/>
  <c r="X1733" i="5"/>
  <c r="X1745" i="5"/>
  <c r="X1757" i="5"/>
  <c r="X1865" i="5"/>
  <c r="X1973" i="5"/>
  <c r="X1985" i="5"/>
  <c r="X1997" i="5"/>
  <c r="X2009" i="5"/>
  <c r="X2081" i="5"/>
  <c r="X2093" i="5"/>
  <c r="X2309" i="5"/>
  <c r="X2321" i="5"/>
  <c r="X2333" i="5"/>
  <c r="X2345" i="5"/>
  <c r="X2417"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B31" i="4"/>
  <c r="A18" i="6"/>
  <c r="F40" i="6"/>
  <c r="H40" i="6" s="1"/>
  <c r="F18" i="6"/>
  <c r="H18" i="6"/>
  <c r="D18" i="6" s="1"/>
  <c r="O31" i="4"/>
  <c r="P55" i="4"/>
  <c r="B79" i="4" s="1"/>
  <c r="B103" i="4"/>
  <c r="M103" i="4" s="1"/>
  <c r="B91" i="4"/>
  <c r="A73" i="6" s="1"/>
  <c r="B67" i="4"/>
  <c r="M67" i="4" s="1"/>
  <c r="B55" i="4"/>
  <c r="A40" i="6" s="1"/>
  <c r="P43" i="4"/>
  <c r="B43" i="4" s="1"/>
  <c r="A115" i="6"/>
  <c r="F99" i="6"/>
  <c r="H99" i="6" s="1"/>
  <c r="F29" i="6"/>
  <c r="H29" i="6"/>
  <c r="D29" i="6" s="1"/>
  <c r="M31" i="4"/>
  <c r="AA14" i="4" a="1"/>
  <c r="AA14" i="4"/>
  <c r="AA15" i="4" a="1"/>
  <c r="AA15" i="4"/>
  <c r="AA16" i="4" a="1"/>
  <c r="B32" i="4"/>
  <c r="A19" i="6"/>
  <c r="F19" i="6"/>
  <c r="B33" i="4"/>
  <c r="A20" i="6"/>
  <c r="F20" i="6"/>
  <c r="H20" i="6"/>
  <c r="D20" i="6" s="1"/>
  <c r="AA16" i="4"/>
  <c r="B34" i="4"/>
  <c r="A21" i="6"/>
  <c r="F21" i="6"/>
  <c r="H21" i="6"/>
  <c r="D21" i="6" s="1"/>
  <c r="F41" i="6"/>
  <c r="F116" i="6" s="1"/>
  <c r="F42" i="6"/>
  <c r="H42" i="6" s="1"/>
  <c r="D42" i="6" s="1"/>
  <c r="F43" i="6"/>
  <c r="F54" i="6" s="1"/>
  <c r="O34" i="4"/>
  <c r="P58" i="4"/>
  <c r="B106" i="4" s="1"/>
  <c r="B124" i="4"/>
  <c r="A102" i="6" s="1"/>
  <c r="B94" i="4"/>
  <c r="A76" i="6"/>
  <c r="B70" i="4"/>
  <c r="A54" i="6" s="1"/>
  <c r="P46" i="4"/>
  <c r="B46" i="4"/>
  <c r="M46" i="4" s="1"/>
  <c r="F32" i="6"/>
  <c r="H32" i="6" s="1"/>
  <c r="A118" i="6"/>
  <c r="M34" i="4"/>
  <c r="M94" i="4"/>
  <c r="O33" i="4"/>
  <c r="P57" i="4"/>
  <c r="B123" i="4"/>
  <c r="M123" i="4"/>
  <c r="O32" i="4"/>
  <c r="P56" i="4"/>
  <c r="B122" i="4"/>
  <c r="A100" i="6" s="1"/>
  <c r="B105" i="4"/>
  <c r="M105" i="4"/>
  <c r="B104" i="4"/>
  <c r="A85" i="6" s="1"/>
  <c r="M104" i="4"/>
  <c r="B93" i="4"/>
  <c r="A75" i="6" s="1"/>
  <c r="M93" i="4"/>
  <c r="B92" i="4"/>
  <c r="M92" i="4" s="1"/>
  <c r="B81" i="4"/>
  <c r="M81" i="4"/>
  <c r="B80" i="4"/>
  <c r="M80" i="4"/>
  <c r="B69" i="4"/>
  <c r="M69" i="4"/>
  <c r="B68" i="4"/>
  <c r="A52" i="6" s="1"/>
  <c r="B57" i="4"/>
  <c r="A42" i="6" s="1"/>
  <c r="B56" i="4"/>
  <c r="A41" i="6" s="1"/>
  <c r="M56" i="4"/>
  <c r="P45" i="4"/>
  <c r="B45" i="4"/>
  <c r="A31" i="6" s="1"/>
  <c r="M45" i="4"/>
  <c r="P44" i="4"/>
  <c r="B44" i="4" s="1"/>
  <c r="M33" i="4"/>
  <c r="M32" i="4"/>
  <c r="A101" i="6"/>
  <c r="A86" i="6"/>
  <c r="A64" i="6"/>
  <c r="A63" i="6"/>
  <c r="A53" i="6"/>
  <c r="A116" i="6"/>
  <c r="A117" i="6"/>
  <c r="F52" i="6"/>
  <c r="F63" i="6" s="1"/>
  <c r="F101" i="6"/>
  <c r="H101" i="6" s="1"/>
  <c r="D101" i="6" s="1"/>
  <c r="F30" i="6"/>
  <c r="H30" i="6"/>
  <c r="K116" i="6"/>
  <c r="F31" i="6"/>
  <c r="H31" i="6"/>
  <c r="D31" i="6" s="1"/>
  <c r="K117" i="6"/>
  <c r="D30" i="6"/>
  <c r="S45" i="4"/>
  <c r="S44" i="4"/>
  <c r="T44" i="4"/>
  <c r="U44" i="4"/>
  <c r="T45" i="4"/>
  <c r="S46" i="4"/>
  <c r="AA17" i="4" a="1"/>
  <c r="AA17" i="4"/>
  <c r="S47" i="4"/>
  <c r="T47" i="4" s="1"/>
  <c r="U47" i="4" s="1"/>
  <c r="B35" i="4"/>
  <c r="A22" i="6"/>
  <c r="F44" i="6"/>
  <c r="F103" i="6" s="1"/>
  <c r="H103" i="6" s="1"/>
  <c r="D103" i="6" s="1"/>
  <c r="F33" i="6"/>
  <c r="H33" i="6"/>
  <c r="D33" i="6" s="1"/>
  <c r="A119" i="6"/>
  <c r="F22" i="6"/>
  <c r="H22" i="6"/>
  <c r="D22" i="6"/>
  <c r="O35" i="4"/>
  <c r="P47" i="4"/>
  <c r="B47" i="4"/>
  <c r="A33" i="6" s="1"/>
  <c r="P59" i="4"/>
  <c r="B59" i="4" s="1"/>
  <c r="B95" i="4"/>
  <c r="A77" i="6"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0" i="4" s="1"/>
  <c r="Z51" i="4"/>
  <c r="AA51" i="4" s="1"/>
  <c r="T50" i="4"/>
  <c r="U50" i="4"/>
  <c r="V50" i="4"/>
  <c r="W50" i="4"/>
  <c r="X50" i="4"/>
  <c r="Y49" i="4" s="1"/>
  <c r="Z49" i="4" s="1"/>
  <c r="Y50" i="4"/>
  <c r="U49" i="4"/>
  <c r="V49" i="4"/>
  <c r="W49" i="4"/>
  <c r="X49" i="4"/>
  <c r="V48" i="4"/>
  <c r="A26" i="6"/>
  <c r="AA22" i="4"/>
  <c r="AA23" i="4"/>
  <c r="Q41" i="4"/>
  <c r="B41" i="4" s="1"/>
  <c r="A27" i="6" s="1"/>
  <c r="P51" i="4"/>
  <c r="B51" i="4"/>
  <c r="A37" i="6"/>
  <c r="Q53" i="4"/>
  <c r="B117" i="4" s="1"/>
  <c r="A95" i="6" s="1"/>
  <c r="B63" i="4"/>
  <c r="A48" i="6"/>
  <c r="B75" i="4"/>
  <c r="A59" i="6"/>
  <c r="B87" i="4"/>
  <c r="A70" i="6"/>
  <c r="A81" i="6"/>
  <c r="B111" i="4"/>
  <c r="A92" i="6"/>
  <c r="B129" i="4"/>
  <c r="A107" i="6"/>
  <c r="A123" i="6"/>
  <c r="M39" i="4"/>
  <c r="M51" i="4"/>
  <c r="M63" i="4"/>
  <c r="M75" i="4"/>
  <c r="M87" i="4"/>
  <c r="M111" i="4"/>
  <c r="M129" i="4"/>
  <c r="C13" i="6" l="1"/>
  <c r="C12" i="6"/>
  <c r="C11" i="6"/>
  <c r="C10" i="6"/>
  <c r="C4" i="6"/>
  <c r="C8" i="5"/>
  <c r="C9" i="5"/>
  <c r="B9" i="5"/>
  <c r="C5" i="5"/>
  <c r="AD5" i="5" s="1"/>
  <c r="B8" i="5"/>
  <c r="B7" i="5"/>
  <c r="C7" i="5"/>
  <c r="B6" i="5"/>
  <c r="C6" i="5"/>
  <c r="B5" i="5"/>
  <c r="H112" i="6"/>
  <c r="D112" i="6" s="1"/>
  <c r="C40" i="6"/>
  <c r="X48" i="4"/>
  <c r="Y48" i="4" s="1"/>
  <c r="Z48" i="4" s="1"/>
  <c r="AA48" i="4" s="1"/>
  <c r="AB48" i="4" s="1"/>
  <c r="AB51" i="4"/>
  <c r="AC51" i="4" s="1"/>
  <c r="AB50" i="4"/>
  <c r="V47" i="4"/>
  <c r="AA50" i="4"/>
  <c r="AA49" i="4"/>
  <c r="AB49" i="4" s="1"/>
  <c r="W47" i="4"/>
  <c r="W48" i="4"/>
  <c r="K119" i="6"/>
  <c r="B137" i="4"/>
  <c r="A111" i="6" s="1"/>
  <c r="B89" i="4"/>
  <c r="A71" i="6" s="1"/>
  <c r="B83" i="4"/>
  <c r="T46" i="4"/>
  <c r="B133" i="4"/>
  <c r="A109" i="6" s="1"/>
  <c r="F119" i="6"/>
  <c r="H44" i="6"/>
  <c r="D44" i="6" s="1"/>
  <c r="V42" i="4"/>
  <c r="W42" i="4" s="1"/>
  <c r="V43" i="4"/>
  <c r="C99" i="6"/>
  <c r="D99" i="6"/>
  <c r="C29" i="6"/>
  <c r="K115" i="6"/>
  <c r="F51" i="6"/>
  <c r="H51" i="6" s="1"/>
  <c r="D51" i="6" s="1"/>
  <c r="F115" i="6"/>
  <c r="B121" i="4"/>
  <c r="M55" i="4"/>
  <c r="A51" i="6"/>
  <c r="M59" i="4"/>
  <c r="A44" i="6"/>
  <c r="B71" i="4"/>
  <c r="F55" i="6"/>
  <c r="C103" i="6"/>
  <c r="M95" i="4"/>
  <c r="M47" i="4"/>
  <c r="B125" i="4"/>
  <c r="C44" i="6"/>
  <c r="B53" i="4"/>
  <c r="A38" i="6" s="1"/>
  <c r="B107" i="4"/>
  <c r="C22" i="6"/>
  <c r="D32" i="6"/>
  <c r="C32" i="6"/>
  <c r="K118" i="6"/>
  <c r="F65" i="6"/>
  <c r="H54" i="6"/>
  <c r="A87" i="6"/>
  <c r="M106" i="4"/>
  <c r="M124" i="4"/>
  <c r="F102" i="6"/>
  <c r="H102" i="6" s="1"/>
  <c r="M57" i="4"/>
  <c r="H43" i="6"/>
  <c r="A32" i="6"/>
  <c r="B82" i="4"/>
  <c r="C31" i="6"/>
  <c r="F53" i="6"/>
  <c r="C42" i="6"/>
  <c r="F118" i="6"/>
  <c r="B58" i="4"/>
  <c r="F117" i="6"/>
  <c r="M70" i="4"/>
  <c r="C20" i="6"/>
  <c r="C101" i="6"/>
  <c r="A30" i="6"/>
  <c r="M44" i="4"/>
  <c r="H63" i="6"/>
  <c r="D63" i="6" s="1"/>
  <c r="F74" i="6"/>
  <c r="H52" i="6"/>
  <c r="D52" i="6" s="1"/>
  <c r="C19" i="6"/>
  <c r="C63" i="6"/>
  <c r="H41" i="6"/>
  <c r="A74" i="6"/>
  <c r="F94" i="6"/>
  <c r="F100" i="6"/>
  <c r="H100" i="6" s="1"/>
  <c r="M68" i="4"/>
  <c r="M122" i="4"/>
  <c r="C52" i="6"/>
  <c r="C51" i="6"/>
  <c r="A62" i="6"/>
  <c r="M79" i="4"/>
  <c r="A29" i="6"/>
  <c r="M43" i="4"/>
  <c r="B115" i="4"/>
  <c r="A94" i="6" s="1"/>
  <c r="D40" i="6"/>
  <c r="A84" i="6"/>
  <c r="C18" i="6"/>
  <c r="M91" i="4"/>
  <c r="M42" i="4"/>
  <c r="A28" i="6"/>
  <c r="D28" i="6"/>
  <c r="C28" i="6"/>
  <c r="K114" i="6"/>
  <c r="A61" i="6"/>
  <c r="M78" i="4"/>
  <c r="D39" i="6"/>
  <c r="C39" i="6"/>
  <c r="B135" i="4"/>
  <c r="A110" i="6" s="1"/>
  <c r="B77" i="4"/>
  <c r="A60" i="6" s="1"/>
  <c r="B90" i="4"/>
  <c r="B131" i="4"/>
  <c r="A108" i="6" s="1"/>
  <c r="F98" i="6"/>
  <c r="H98" i="6" s="1"/>
  <c r="B54" i="4"/>
  <c r="B102" i="4"/>
  <c r="B119" i="4"/>
  <c r="A97" i="6" s="1"/>
  <c r="B65" i="4"/>
  <c r="A49" i="6" s="1"/>
  <c r="B101" i="4"/>
  <c r="A82" i="6" s="1"/>
  <c r="F50" i="6"/>
  <c r="C15" i="6"/>
  <c r="D9" i="6"/>
  <c r="C9" i="6"/>
  <c r="C112" i="6"/>
  <c r="G53" i="4"/>
  <c r="G65" i="4"/>
  <c r="D101" i="4"/>
  <c r="D89" i="4"/>
  <c r="D77" i="4"/>
  <c r="D41" i="4"/>
  <c r="D65" i="4"/>
  <c r="D114" i="4"/>
  <c r="D53" i="4"/>
  <c r="G101" i="4"/>
  <c r="G114" i="4"/>
  <c r="G41" i="4"/>
  <c r="G77" i="4"/>
  <c r="AC9" i="5" l="1"/>
  <c r="AD9" i="5"/>
  <c r="AB9" i="5"/>
  <c r="V9" i="5"/>
  <c r="G9" i="5" s="1"/>
  <c r="F124" i="6"/>
  <c r="C124" i="6" s="1"/>
  <c r="AC8" i="5"/>
  <c r="AD8" i="5"/>
  <c r="AB8" i="5"/>
  <c r="V8" i="5"/>
  <c r="G8" i="5" s="1"/>
  <c r="AD7" i="5"/>
  <c r="AB7" i="5"/>
  <c r="V7" i="5"/>
  <c r="G7" i="5" s="1"/>
  <c r="AC7" i="5"/>
  <c r="AD6" i="5"/>
  <c r="AB6" i="5"/>
  <c r="V6" i="5"/>
  <c r="G6" i="5" s="1"/>
  <c r="AC6" i="5"/>
  <c r="AC5" i="5"/>
  <c r="G114" i="6"/>
  <c r="H114" i="6" s="1"/>
  <c r="G117" i="6"/>
  <c r="H117" i="6" s="1"/>
  <c r="G118" i="6"/>
  <c r="H118" i="6" s="1"/>
  <c r="G119" i="6"/>
  <c r="H119" i="6" s="1"/>
  <c r="G116" i="6"/>
  <c r="H116" i="6" s="1"/>
  <c r="G115" i="6"/>
  <c r="H115" i="6" s="1"/>
  <c r="V5" i="5"/>
  <c r="AB5" i="5"/>
  <c r="U46" i="4"/>
  <c r="V46" i="4" s="1"/>
  <c r="W46" i="4" s="1"/>
  <c r="X46" i="4" s="1"/>
  <c r="Y46" i="4" s="1"/>
  <c r="U45" i="4"/>
  <c r="M83" i="4"/>
  <c r="A66" i="6"/>
  <c r="X47" i="4"/>
  <c r="Y47" i="4" s="1"/>
  <c r="AC49" i="4"/>
  <c r="AC50" i="4"/>
  <c r="F62" i="6"/>
  <c r="F73" i="6" s="1"/>
  <c r="AC48" i="4"/>
  <c r="M121" i="4"/>
  <c r="A99" i="6"/>
  <c r="A88" i="6"/>
  <c r="M107" i="4"/>
  <c r="A103" i="6"/>
  <c r="M125" i="4"/>
  <c r="F66" i="6"/>
  <c r="H55" i="6"/>
  <c r="M71" i="4"/>
  <c r="A55" i="6"/>
  <c r="A43" i="6"/>
  <c r="M58" i="4"/>
  <c r="H53" i="6"/>
  <c r="F64" i="6"/>
  <c r="M82" i="4"/>
  <c r="A65" i="6"/>
  <c r="D43" i="6"/>
  <c r="C43" i="6"/>
  <c r="D102" i="6"/>
  <c r="C102" i="6"/>
  <c r="D54" i="6"/>
  <c r="C54" i="6"/>
  <c r="H65" i="6"/>
  <c r="F76" i="6"/>
  <c r="D100" i="6"/>
  <c r="C100" i="6"/>
  <c r="H74" i="6"/>
  <c r="F85" i="6"/>
  <c r="H85" i="6" s="1"/>
  <c r="F109" i="6"/>
  <c r="H109" i="6" s="1"/>
  <c r="F108" i="6"/>
  <c r="H108" i="6" s="1"/>
  <c r="F95" i="6"/>
  <c r="F111" i="6"/>
  <c r="H111" i="6" s="1"/>
  <c r="F110" i="6"/>
  <c r="H110" i="6" s="1"/>
  <c r="H94" i="6"/>
  <c r="D41" i="6"/>
  <c r="C41" i="6"/>
  <c r="H50" i="6"/>
  <c r="F61" i="6"/>
  <c r="M102" i="4"/>
  <c r="A83" i="6"/>
  <c r="A39" i="6"/>
  <c r="M54" i="4"/>
  <c r="D98" i="6"/>
  <c r="C98" i="6"/>
  <c r="M90" i="4"/>
  <c r="A72" i="6"/>
  <c r="R9" i="5" l="1"/>
  <c r="J9" i="5"/>
  <c r="I9" i="5"/>
  <c r="H9" i="5"/>
  <c r="E9" i="5"/>
  <c r="F9" i="5"/>
  <c r="R8" i="5"/>
  <c r="J8" i="5"/>
  <c r="I8" i="5"/>
  <c r="H8" i="5"/>
  <c r="E8" i="5"/>
  <c r="F8" i="5"/>
  <c r="R7" i="5"/>
  <c r="J7" i="5"/>
  <c r="I7" i="5"/>
  <c r="H7" i="5"/>
  <c r="E7" i="5"/>
  <c r="F7" i="5"/>
  <c r="R6" i="5"/>
  <c r="J6" i="5"/>
  <c r="I6" i="5"/>
  <c r="H6" i="5"/>
  <c r="E6" i="5"/>
  <c r="F6" i="5"/>
  <c r="C119" i="6"/>
  <c r="D119" i="6"/>
  <c r="D117" i="6"/>
  <c r="C117" i="6"/>
  <c r="D115" i="6"/>
  <c r="C115" i="6"/>
  <c r="D118" i="6"/>
  <c r="C118" i="6"/>
  <c r="D116" i="6"/>
  <c r="C116" i="6"/>
  <c r="R5" i="5"/>
  <c r="I5" i="5"/>
  <c r="H5" i="5"/>
  <c r="E5" i="5"/>
  <c r="F5" i="5"/>
  <c r="J5" i="5"/>
  <c r="G5" i="5"/>
  <c r="D114" i="6"/>
  <c r="C114" i="6"/>
  <c r="Z47" i="4"/>
  <c r="AA47" i="4" s="1"/>
  <c r="Z46" i="4"/>
  <c r="AA46" i="4" s="1"/>
  <c r="V45" i="4"/>
  <c r="W45" i="4" s="1"/>
  <c r="X45" i="4" s="1"/>
  <c r="Y45" i="4" s="1"/>
  <c r="V44" i="4"/>
  <c r="H62" i="6"/>
  <c r="D62" i="6" s="1"/>
  <c r="C55" i="6"/>
  <c r="D55" i="6"/>
  <c r="H66" i="6"/>
  <c r="F77" i="6"/>
  <c r="H76" i="6"/>
  <c r="F87" i="6"/>
  <c r="H87" i="6" s="1"/>
  <c r="D65" i="6"/>
  <c r="C65" i="6"/>
  <c r="F75" i="6"/>
  <c r="H64" i="6"/>
  <c r="C53" i="6"/>
  <c r="D53" i="6"/>
  <c r="D94" i="6"/>
  <c r="C94" i="6"/>
  <c r="D111" i="6"/>
  <c r="C111" i="6"/>
  <c r="F96" i="6"/>
  <c r="H96" i="6" s="1"/>
  <c r="H95" i="6"/>
  <c r="C108" i="6"/>
  <c r="D108" i="6"/>
  <c r="C109" i="6"/>
  <c r="D109" i="6"/>
  <c r="D85" i="6"/>
  <c r="C85" i="6"/>
  <c r="C74" i="6"/>
  <c r="D74" i="6"/>
  <c r="C110" i="6"/>
  <c r="D110" i="6"/>
  <c r="C62" i="6"/>
  <c r="F84" i="6"/>
  <c r="H84" i="6" s="1"/>
  <c r="H73" i="6"/>
  <c r="H61" i="6"/>
  <c r="F72" i="6"/>
  <c r="D50" i="6"/>
  <c r="C50" i="6"/>
  <c r="X9" i="5" l="1"/>
  <c r="X8" i="5"/>
  <c r="X7" i="5"/>
  <c r="X6" i="5"/>
  <c r="X5" i="5"/>
  <c r="G124" i="6" a="1"/>
  <c r="G124" i="6" s="1"/>
  <c r="H124" i="6" s="1"/>
  <c r="D124" i="6" s="1"/>
  <c r="W44" i="4"/>
  <c r="X44" i="4" s="1"/>
  <c r="Y44" i="4" s="1"/>
  <c r="Z44" i="4" s="1"/>
  <c r="AA44" i="4" s="1"/>
  <c r="AB44" i="4" s="1"/>
  <c r="W43" i="4"/>
  <c r="Z45" i="4"/>
  <c r="AA45" i="4" s="1"/>
  <c r="AB45" i="4" s="1"/>
  <c r="AB46" i="4"/>
  <c r="AB47" i="4"/>
  <c r="AC47" i="4" s="1"/>
  <c r="D87" i="6"/>
  <c r="C87" i="6"/>
  <c r="D76" i="6"/>
  <c r="C76" i="6"/>
  <c r="D64" i="6"/>
  <c r="C64" i="6"/>
  <c r="F88" i="6"/>
  <c r="H88" i="6" s="1"/>
  <c r="H77" i="6"/>
  <c r="C66" i="6"/>
  <c r="D66" i="6"/>
  <c r="H75" i="6"/>
  <c r="F86" i="6"/>
  <c r="H86" i="6" s="1"/>
  <c r="C95" i="6"/>
  <c r="D95" i="6"/>
  <c r="D96" i="6"/>
  <c r="C96" i="6"/>
  <c r="D73" i="6"/>
  <c r="C73" i="6"/>
  <c r="D84" i="6"/>
  <c r="C84" i="6"/>
  <c r="F83" i="6"/>
  <c r="H83" i="6" s="1"/>
  <c r="H72" i="6"/>
  <c r="D61" i="6"/>
  <c r="C61" i="6"/>
  <c r="S8" i="5"/>
  <c r="S9" i="5"/>
  <c r="S5" i="5"/>
  <c r="S7" i="5"/>
  <c r="S6" i="5"/>
  <c r="H125" i="6" l="1"/>
  <c r="D2" i="6" s="1"/>
  <c r="AC44" i="4"/>
  <c r="X43" i="4"/>
  <c r="Y43" i="4" s="1"/>
  <c r="X42" i="4"/>
  <c r="Y42" i="4" s="1"/>
  <c r="AC45" i="4"/>
  <c r="AC46" i="4"/>
  <c r="D75" i="6"/>
  <c r="C75" i="6"/>
  <c r="C77" i="6"/>
  <c r="D77" i="6"/>
  <c r="D88" i="6"/>
  <c r="C88" i="6"/>
  <c r="C86" i="6"/>
  <c r="D86" i="6"/>
  <c r="D72" i="6"/>
  <c r="C72" i="6"/>
  <c r="D83" i="6"/>
  <c r="C83" i="6"/>
  <c r="T8" i="5"/>
  <c r="T5" i="5"/>
  <c r="T7" i="5"/>
  <c r="T6" i="5"/>
  <c r="T9" i="5"/>
  <c r="Z42" i="4" l="1"/>
  <c r="AA42" i="4" s="1"/>
  <c r="Z43" i="4"/>
  <c r="AA43" i="4" s="1"/>
  <c r="AB42" i="4" l="1"/>
  <c r="AC42" i="4" s="1"/>
  <c r="AB43" i="4"/>
  <c r="AC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<sst xmlns="http://schemas.openxmlformats.org/spreadsheetml/2006/main" count="28498" uniqueCount="20175">
  <si>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</si>
  <si>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</si>
  <si>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</si>
  <si>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</si>
  <si>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</si>
  <si>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</si>
  <si>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</si>
  <si>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</si>
  <si>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</si>
  <si>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</si>
  <si>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</si>
  <si>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</si>
  <si>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</si>
  <si>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</si>
  <si>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</si>
  <si>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</si>
  <si>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</si>
  <si>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</si>
  <si>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</si>
  <si>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</si>
  <si>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</si>
  <si>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</si>
  <si>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</si>
  <si>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</si>
  <si>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</si>
  <si>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</si>
  <si>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</si>
  <si>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</si>
  <si>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</si>
  <si>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</si>
  <si>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</si>
  <si>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</si>
  <si>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</si>
  <si>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</si>
  <si>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</si>
  <si>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</si>
  <si>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</si>
  <si>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</si>
  <si>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</si>
  <si>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</si>
  <si>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</si>
  <si>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</si>
  <si>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</si>
  <si>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</si>
  <si>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</si>
  <si>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</si>
  <si>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</si>
  <si>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</si>
  <si>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</si>
  <si>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</si>
  <si>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</si>
  <si>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</si>
  <si>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</si>
  <si>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</si>
  <si>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</si>
  <si>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</si>
  <si>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</si>
  <si>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</si>
  <si>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</si>
  <si>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</si>
  <si>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</si>
  <si>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</si>
  <si>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</si>
  <si>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</si>
  <si>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</si>
  <si>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</si>
  <si>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</si>
  <si>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</si>
  <si>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</si>
  <si>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</si>
  <si>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</si>
  <si>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</si>
  <si>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</si>
  <si>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</si>
  <si>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</si>
  <si>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</si>
  <si>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</si>
  <si>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</si>
  <si>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</si>
  <si>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</si>
  <si>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</si>
  <si>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</si>
  <si>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</si>
  <si>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</si>
  <si>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</si>
  <si>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</si>
  <si>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</si>
  <si>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</si>
  <si>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</si>
  <si>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</si>
  <si>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</si>
  <si>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</si>
  <si>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</si>
  <si>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</si>
  <si>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</si>
  <si>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</si>
  <si>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</si>
  <si>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</si>
  <si>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</si>
  <si>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</si>
  <si>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</si>
  <si>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</si>
  <si>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</si>
  <si>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</si>
  <si>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</si>
  <si>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</si>
  <si>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</si>
  <si>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</si>
  <si>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</si>
  <si>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</si>
  <si>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</si>
  <si>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</si>
  <si>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</si>
  <si>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</si>
  <si>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</si>
  <si>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</si>
  <si>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</si>
  <si>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</si>
  <si>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</si>
  <si>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</si>
  <si>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</si>
  <si>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</si>
  <si>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</si>
  <si>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</si>
  <si>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</si>
  <si>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</si>
  <si>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</si>
  <si>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</si>
  <si>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</si>
  <si>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</si>
  <si>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</si>
  <si>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</si>
  <si>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</si>
  <si>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</si>
  <si>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</si>
  <si>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</si>
  <si>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</si>
  <si>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</si>
  <si>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</si>
  <si>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</si>
  <si>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</si>
  <si>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</si>
  <si>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</si>
  <si>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</si>
  <si>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</si>
  <si>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</si>
  <si>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</si>
  <si>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</si>
  <si>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</si>
  <si>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</si>
  <si>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</si>
  <si>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</si>
  <si>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</si>
  <si>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</si>
  <si>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</si>
  <si>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</si>
  <si>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</si>
  <si>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</si>
  <si>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</si>
  <si>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</si>
  <si>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</si>
  <si>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</si>
  <si>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</si>
  <si>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</si>
  <si>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</si>
  <si>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</si>
  <si>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</si>
  <si>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</si>
  <si>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</si>
  <si>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</si>
  <si>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</si>
  <si>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</si>
  <si>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</si>
  <si>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</si>
  <si>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</si>
  <si>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</si>
  <si>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</si>
  <si>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</si>
  <si>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</si>
  <si>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</si>
  <si>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</si>
  <si>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</si>
  <si>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</si>
  <si>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</si>
  <si>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</si>
  <si>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</si>
  <si>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</si>
  <si>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</si>
  <si>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</si>
  <si>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</si>
  <si>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</si>
  <si>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</si>
  <si>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</si>
  <si>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</si>
  <si>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</si>
  <si>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</si>
  <si>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</si>
  <si>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</si>
  <si>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</si>
  <si>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</si>
  <si>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</si>
  <si>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</si>
  <si>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</si>
  <si>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</si>
  <si>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</si>
  <si>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</si>
  <si>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</si>
  <si>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</si>
  <si>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</si>
  <si>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</si>
  <si>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</si>
  <si>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</si>
  <si>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</si>
  <si>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</si>
  <si>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</si>
  <si>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</si>
  <si>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</si>
  <si>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</si>
  <si>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</si>
  <si>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</si>
  <si>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</si>
  <si>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</si>
  <si>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</si>
  <si>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</si>
  <si>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</si>
  <si>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</si>
  <si>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</si>
  <si>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</si>
  <si>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</si>
  <si>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</si>
  <si>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</si>
  <si>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</si>
  <si>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</si>
  <si>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</si>
  <si>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</si>
  <si>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</si>
  <si>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</si>
  <si>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</si>
  <si>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</si>
  <si>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</si>
  <si>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</si>
  <si>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</si>
  <si>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</si>
  <si>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</si>
  <si>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</si>
  <si>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</si>
  <si>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</si>
  <si>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</si>
  <si>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</si>
  <si>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</si>
  <si>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</si>
  <si>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</si>
  <si>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</si>
  <si>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</si>
  <si>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</si>
  <si>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</si>
  <si>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</si>
  <si>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</si>
  <si>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</si>
  <si>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</si>
  <si>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</si>
  <si>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</si>
  <si>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</si>
  <si>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</si>
  <si>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</si>
  <si>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</si>
  <si>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</si>
  <si>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</si>
  <si>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</si>
  <si>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</si>
  <si>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</si>
  <si>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</si>
  <si>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</si>
  <si>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</si>
  <si>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</si>
  <si>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</si>
  <si>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</si>
  <si>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</si>
  <si>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</si>
  <si>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</si>
  <si>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</si>
  <si>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</si>
  <si>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</si>
  <si>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</si>
  <si>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</si>
  <si>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</si>
  <si>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</si>
  <si>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</si>
  <si>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</si>
  <si>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</si>
  <si>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</si>
  <si>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</si>
  <si>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</si>
  <si>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</si>
  <si>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</si>
  <si>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</si>
  <si>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</si>
  <si>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</si>
  <si>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</si>
  <si>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</si>
  <si>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</si>
  <si>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</si>
  <si>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</si>
  <si>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</si>
  <si>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</si>
  <si>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</si>
  <si>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</si>
  <si>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</si>
  <si>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</si>
  <si>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</si>
  <si>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</si>
  <si>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</si>
  <si>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</si>
  <si>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</si>
  <si>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</si>
  <si>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</si>
  <si>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</si>
  <si>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</si>
  <si>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</si>
  <si>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</si>
  <si>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</si>
  <si>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</si>
  <si>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</si>
  <si>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</si>
  <si>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</si>
  <si>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</si>
  <si>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</si>
  <si>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</si>
  <si>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</si>
  <si>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</si>
  <si>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</si>
  <si>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</si>
  <si>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</si>
  <si>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</si>
  <si>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</si>
  <si>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</si>
  <si>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</si>
  <si>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</si>
  <si>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</si>
  <si>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</si>
  <si>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</si>
  <si>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</si>
  <si>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</si>
  <si>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</si>
  <si>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</si>
  <si>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</si>
  <si>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</si>
  <si>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</si>
  <si>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</si>
  <si>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</si>
  <si>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</si>
  <si>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</si>
  <si>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</si>
  <si>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</si>
  <si>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</si>
  <si>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</si>
  <si>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</si>
  <si>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</si>
  <si>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</si>
  <si>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</si>
  <si>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</si>
  <si>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</si>
  <si>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</si>
  <si>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</si>
  <si>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</si>
  <si>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</si>
  <si>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</si>
  <si>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</si>
  <si>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</si>
  <si>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</si>
  <si>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</si>
  <si>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</si>
  <si>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</si>
  <si>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</si>
  <si>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</si>
  <si>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</si>
  <si>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</si>
  <si>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</si>
  <si>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</si>
  <si>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</si>
  <si>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</si>
  <si>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</si>
  <si>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</si>
  <si>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</si>
  <si>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</si>
  <si>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</si>
  <si>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</si>
  <si>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</si>
  <si>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</si>
  <si>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</si>
  <si>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</si>
  <si>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</si>
  <si>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</si>
  <si>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</si>
  <si>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</si>
  <si>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</si>
  <si>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</si>
  <si>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</si>
  <si>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</si>
  <si>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</si>
  <si>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</si>
  <si>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</si>
  <si>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</si>
  <si>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</si>
  <si>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</si>
  <si>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</si>
  <si>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</si>
  <si>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</si>
  <si>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</si>
  <si>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</si>
  <si>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</si>
  <si>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</si>
  <si>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</si>
  <si>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</si>
  <si>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</si>
  <si>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</si>
  <si>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</si>
  <si>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</si>
  <si>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</si>
  <si>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</si>
  <si>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</si>
  <si>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</si>
  <si>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</si>
  <si>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</si>
  <si>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</si>
  <si>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</si>
  <si>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</si>
  <si>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</si>
  <si>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</si>
  <si>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</si>
  <si>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</si>
  <si>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</si>
  <si>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</si>
  <si>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</si>
  <si>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</si>
  <si>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</si>
  <si>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</si>
  <si>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</si>
  <si>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</si>
  <si>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</si>
  <si>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</si>
  <si>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</si>
  <si>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</si>
  <si>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</si>
  <si>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</si>
  <si>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</si>
  <si>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</si>
  <si>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</si>
  <si>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</si>
  <si>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</si>
  <si>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</si>
  <si>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</si>
  <si>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</si>
  <si>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</si>
  <si>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</si>
  <si>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</si>
  <si>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</si>
  <si>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</si>
  <si>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</si>
  <si>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</si>
  <si>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</si>
  <si>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</si>
  <si>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</si>
  <si>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</si>
  <si>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</si>
  <si>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</si>
  <si>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</si>
  <si>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</si>
  <si>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</si>
  <si>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</si>
  <si>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</si>
  <si>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</si>
  <si>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</si>
  <si>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</si>
  <si>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</si>
  <si>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</si>
  <si>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</si>
  <si>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</si>
  <si>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</si>
  <si>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</si>
  <si>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</si>
  <si>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</si>
  <si>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</si>
  <si>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</si>
  <si>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</si>
  <si>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</si>
  <si>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</si>
  <si>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</si>
  <si>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</si>
  <si>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</si>
  <si>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</si>
  <si>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</si>
  <si>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</si>
  <si>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</si>
  <si>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</si>
  <si>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</si>
  <si>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</si>
  <si>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</si>
  <si>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</si>
  <si>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</si>
  <si>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</si>
  <si>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</si>
  <si>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</si>
  <si>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</si>
  <si>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</si>
  <si>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</si>
  <si>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</si>
  <si>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</si>
  <si>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</si>
  <si>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</si>
  <si>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</si>
  <si>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</si>
  <si>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</si>
  <si>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</si>
  <si>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</si>
  <si>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</si>
  <si>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</si>
  <si>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</si>
  <si>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</si>
  <si>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</si>
  <si>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</si>
  <si>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</si>
  <si>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</si>
  <si>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</si>
  <si>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</si>
  <si>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</si>
  <si>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</si>
  <si>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</si>
  <si>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</si>
  <si>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</si>
  <si>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</si>
  <si>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</si>
  <si>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</si>
  <si>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</si>
  <si>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</si>
  <si>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</si>
  <si>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</si>
  <si>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</si>
  <si>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</si>
  <si>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</si>
  <si>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</si>
  <si>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</si>
  <si>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</si>
  <si>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</si>
  <si>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</si>
  <si>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</si>
  <si>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</si>
  <si>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</si>
  <si>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</si>
  <si>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</si>
  <si>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</si>
  <si>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</si>
  <si>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</si>
  <si>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</si>
  <si>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</si>
  <si>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</si>
  <si>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</si>
  <si>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</si>
  <si>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</si>
  <si>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</si>
  <si>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</si>
  <si>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</si>
  <si>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</si>
  <si>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</si>
  <si>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</si>
  <si>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</si>
  <si>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</si>
  <si>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</si>
  <si>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</si>
  <si>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</si>
  <si>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</si>
  <si>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</si>
  <si>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</si>
  <si>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</si>
  <si>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</si>
  <si>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</si>
  <si>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</si>
  <si>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</si>
  <si>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</si>
  <si>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</si>
  <si>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</si>
  <si>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</si>
  <si>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</si>
  <si>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</si>
  <si>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</si>
  <si>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</si>
  <si>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</si>
  <si>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</si>
  <si>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</si>
  <si>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</si>
  <si>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</si>
  <si>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</si>
  <si>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</si>
  <si>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</si>
  <si>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</si>
  <si>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</si>
  <si>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</si>
  <si>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</si>
  <si>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</si>
  <si>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</si>
  <si>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</si>
  <si>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</si>
  <si>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</si>
  <si>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</si>
  <si>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</si>
  <si>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</si>
  <si>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</si>
  <si>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</si>
  <si>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</si>
  <si>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</si>
  <si>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</si>
  <si>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</si>
  <si>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</si>
  <si>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</si>
  <si>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</si>
  <si>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</si>
  <si>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</si>
  <si>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</si>
  <si>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</si>
  <si>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</si>
  <si>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</si>
  <si>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</si>
  <si>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</si>
  <si>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</si>
  <si>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</si>
  <si>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</si>
  <si>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</si>
  <si>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</si>
  <si>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</si>
  <si>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</si>
  <si>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</si>
  <si>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</si>
  <si>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</si>
  <si>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</si>
  <si>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</si>
  <si>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</si>
  <si>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</si>
  <si>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</si>
  <si>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</si>
  <si>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</si>
  <si>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</si>
  <si>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</si>
  <si>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</si>
  <si>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</si>
  <si>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</si>
  <si>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</si>
  <si>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</si>
  <si>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</si>
  <si>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</si>
  <si>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</si>
  <si>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</si>
  <si>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</si>
  <si>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</si>
  <si>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</si>
  <si>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</si>
  <si>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</si>
  <si>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</si>
  <si>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</si>
  <si>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</si>
  <si>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</si>
  <si>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</si>
  <si>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</si>
  <si>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</si>
  <si>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</si>
  <si>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</si>
  <si>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</si>
  <si>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</si>
  <si>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</si>
  <si>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</si>
  <si>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</si>
  <si>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</si>
  <si>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</si>
  <si>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</si>
  <si>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</si>
  <si>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</si>
  <si>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</si>
  <si>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</si>
  <si>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</si>
  <si>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</si>
  <si>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</si>
  <si>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</si>
  <si>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</si>
  <si>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</si>
  <si>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</si>
  <si>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</si>
  <si>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</si>
  <si>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</si>
  <si>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</si>
  <si>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</si>
  <si>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</si>
  <si>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</si>
  <si>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</si>
  <si>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</si>
  <si>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</si>
  <si>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</si>
  <si>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</si>
  <si>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</si>
  <si>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</si>
  <si>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</si>
  <si>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</si>
  <si>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</si>
  <si>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</si>
  <si>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</si>
  <si>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</si>
  <si>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</si>
  <si>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</si>
  <si>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</si>
  <si>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</si>
  <si>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</si>
  <si>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</si>
  <si>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</si>
  <si>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</si>
  <si>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</si>
  <si>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</si>
  <si>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</si>
  <si>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</si>
  <si>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</si>
  <si>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</si>
  <si>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</si>
  <si>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</si>
  <si>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</si>
  <si>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</si>
  <si>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</si>
  <si>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</si>
  <si>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</si>
  <si>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</si>
  <si>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</si>
  <si>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</si>
  <si>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</si>
  <si>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</si>
  <si>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</si>
  <si>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</si>
  <si>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</si>
  <si>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</si>
  <si>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</si>
  <si>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</si>
  <si>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</si>
  <si>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</si>
  <si>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</si>
  <si>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</si>
  <si>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</si>
  <si>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</si>
  <si>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</si>
  <si>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</si>
  <si>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</si>
  <si>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</si>
  <si>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</si>
  <si>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</si>
  <si>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</si>
  <si>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</si>
  <si>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</si>
  <si>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</si>
  <si>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</si>
  <si>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</si>
  <si>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</si>
  <si>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</si>
  <si>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</si>
  <si>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</si>
  <si>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</si>
  <si>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</si>
  <si>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</si>
  <si>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</si>
  <si>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</si>
  <si>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</si>
  <si>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</si>
  <si>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</si>
  <si>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</si>
  <si>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</si>
  <si>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</si>
  <si>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</si>
  <si>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</si>
  <si>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</si>
  <si>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</si>
  <si>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</si>
  <si>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</si>
  <si>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</si>
  <si>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</si>
  <si>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</si>
  <si>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</si>
  <si>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</si>
  <si>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</si>
  <si>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</si>
  <si>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</si>
  <si>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</si>
  <si>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</si>
  <si>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</si>
  <si>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</si>
  <si>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</si>
  <si>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</si>
  <si>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</si>
  <si>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</si>
  <si>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</si>
  <si>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</si>
  <si>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</si>
  <si>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</si>
  <si>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</si>
  <si>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</si>
  <si>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</si>
  <si>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</si>
  <si>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</si>
  <si>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</si>
  <si>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</si>
  <si>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</si>
  <si>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</si>
  <si>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</si>
  <si>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</si>
  <si>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</si>
  <si>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</si>
  <si>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</si>
  <si>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</si>
  <si>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</si>
  <si>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</si>
  <si>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</si>
  <si>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</si>
  <si>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</si>
  <si>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</si>
  <si>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</si>
  <si>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</si>
  <si>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</si>
  <si>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</si>
  <si>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</si>
  <si>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</si>
  <si>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</si>
  <si>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</si>
  <si>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</si>
  <si>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</si>
  <si>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</si>
  <si>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</si>
  <si>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</si>
  <si>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</si>
  <si>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</si>
  <si>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</si>
  <si>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</si>
  <si>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</si>
  <si>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</si>
  <si>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</si>
  <si>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</si>
  <si>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</si>
  <si>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</si>
  <si>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</si>
  <si>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</si>
  <si>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</si>
  <si>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</si>
  <si>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</si>
  <si>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</si>
  <si>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</si>
  <si>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</si>
  <si>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</si>
  <si>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</si>
  <si>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</si>
  <si>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</si>
  <si>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</si>
  <si>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</si>
  <si>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</si>
  <si>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</si>
  <si>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</si>
  <si>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</si>
  <si>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</si>
  <si>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</si>
  <si>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</si>
  <si>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</si>
  <si>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</si>
  <si>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</si>
  <si>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</si>
  <si>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</si>
  <si>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</si>
  <si>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</si>
  <si>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</si>
  <si>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</si>
  <si>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</si>
  <si>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</si>
  <si>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</si>
  <si>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</si>
  <si>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</si>
  <si>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</si>
  <si>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</si>
  <si>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</si>
  <si>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</si>
  <si>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</si>
  <si>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</si>
  <si>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</si>
  <si>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</si>
  <si>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</si>
  <si>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</si>
  <si>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</si>
  <si>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</si>
  <si>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</si>
  <si>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</si>
  <si>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</si>
  <si>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</si>
  <si>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</si>
  <si>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</si>
  <si>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</si>
  <si>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</si>
  <si>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</si>
  <si>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</si>
  <si>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</si>
  <si>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</si>
  <si>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</si>
  <si>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</si>
  <si>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</si>
  <si>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</si>
  <si>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</si>
  <si>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</si>
  <si>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</si>
  <si>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</si>
  <si>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</si>
  <si>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</si>
  <si>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</si>
  <si>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</si>
  <si>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</si>
  <si>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</si>
  <si>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</si>
  <si>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</si>
  <si>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</si>
  <si>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</si>
  <si>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</si>
  <si>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</si>
  <si>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</si>
  <si>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</si>
  <si>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</si>
  <si>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</si>
  <si>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</si>
  <si>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</si>
  <si>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</si>
  <si>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</si>
  <si>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</si>
  <si>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</si>
  <si>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</si>
  <si>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</si>
  <si>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</si>
  <si>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</si>
  <si>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</si>
  <si>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</si>
  <si>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</si>
  <si>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</si>
  <si>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</si>
  <si>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</si>
  <si>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</si>
  <si>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</si>
  <si>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</si>
  <si>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</si>
  <si>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</si>
  <si>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</si>
  <si>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</si>
  <si>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</si>
  <si>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</si>
  <si>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</si>
  <si>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</si>
  <si>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</si>
  <si>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</si>
  <si>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</si>
  <si>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</si>
  <si>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</si>
  <si>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</si>
  <si>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</si>
  <si>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</si>
  <si>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</si>
  <si>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</si>
  <si>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</si>
  <si>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</si>
  <si>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</si>
  <si>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</si>
  <si>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</si>
  <si>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</si>
  <si>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</si>
  <si>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</si>
  <si>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</si>
  <si>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</si>
  <si>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</si>
  <si>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</si>
  <si>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</si>
  <si>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</si>
  <si>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</si>
  <si>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</si>
  <si>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</si>
  <si>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</si>
  <si>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</si>
  <si>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</si>
  <si>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</si>
  <si>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</si>
  <si>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</si>
  <si>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</si>
  <si>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</si>
  <si>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</si>
  <si>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</si>
  <si>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</si>
  <si>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</si>
  <si>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</si>
  <si>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</si>
  <si>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</si>
  <si>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</si>
  <si>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</si>
  <si>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</si>
  <si>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</si>
  <si>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</si>
  <si>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</si>
  <si>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</si>
  <si>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</si>
  <si>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</si>
  <si>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</si>
  <si>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</si>
  <si>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</si>
  <si>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</si>
  <si>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</si>
  <si>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</si>
  <si>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</si>
  <si>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</si>
  <si>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</si>
  <si>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</si>
  <si>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</si>
  <si>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</si>
  <si>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</si>
  <si>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</si>
  <si>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</si>
  <si>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</si>
  <si>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</si>
  <si>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</si>
  <si>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</si>
  <si>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</si>
  <si>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</si>
  <si>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</si>
  <si>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</si>
  <si>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</si>
  <si>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</si>
  <si>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</si>
  <si>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</si>
  <si>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</si>
  <si>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</si>
  <si>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</si>
  <si>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</si>
  <si>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</si>
  <si>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</si>
  <si>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</si>
  <si>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</si>
  <si>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</si>
  <si>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</si>
  <si>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</si>
  <si>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</si>
  <si>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</si>
  <si>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</si>
  <si>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</si>
  <si>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</si>
  <si>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</si>
  <si>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</si>
  <si>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</si>
  <si>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</si>
  <si>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</si>
  <si>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</si>
  <si>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</si>
  <si>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</si>
  <si>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</si>
  <si>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</si>
  <si>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</si>
  <si>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</si>
  <si>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</si>
  <si>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</si>
  <si>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</si>
  <si>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</si>
  <si>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</si>
  <si>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</si>
  <si>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</si>
  <si>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</si>
  <si>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</si>
  <si>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</si>
  <si>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</si>
  <si>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</si>
  <si>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</si>
  <si>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</si>
  <si>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</si>
  <si>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</si>
  <si>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</si>
  <si>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</si>
  <si>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</si>
  <si>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</si>
  <si>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</si>
  <si>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</si>
  <si>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</si>
  <si>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</si>
  <si>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</si>
  <si>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</si>
  <si>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</si>
  <si>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</si>
  <si>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</si>
  <si>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</si>
  <si>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</si>
  <si>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</si>
  <si>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</si>
  <si>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</si>
  <si>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</si>
  <si>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</si>
  <si>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</si>
  <si>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</si>
  <si>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</si>
  <si>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</si>
  <si>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</si>
  <si>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</si>
  <si>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</si>
  <si>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</si>
  <si>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</si>
  <si>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</si>
  <si>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</si>
  <si>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</si>
  <si>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</si>
  <si>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</si>
  <si>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</si>
  <si>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</si>
  <si>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</si>
  <si>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</si>
  <si>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</si>
  <si>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</si>
  <si>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</si>
  <si>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</si>
  <si>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</si>
  <si>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</si>
  <si>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</si>
  <si>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</si>
  <si>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</si>
  <si>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</si>
  <si>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</si>
  <si>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</si>
  <si>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</si>
  <si>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</si>
  <si>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</si>
  <si>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</si>
  <si>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</si>
  <si>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</si>
  <si>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</si>
  <si>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</si>
  <si>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</si>
  <si>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</si>
  <si>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</si>
  <si>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</si>
  <si>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</si>
  <si>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</si>
  <si>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</si>
  <si>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</si>
  <si>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</si>
  <si>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</si>
  <si>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</si>
  <si>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</si>
  <si>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</si>
  <si>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</si>
  <si>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</si>
  <si>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</si>
  <si>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</si>
  <si>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</si>
  <si>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</si>
  <si>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</si>
  <si>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</si>
  <si>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</si>
  <si>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</si>
  <si>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</si>
  <si>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</si>
  <si>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</si>
  <si>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</si>
  <si>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</si>
  <si>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</si>
  <si>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</si>
  <si>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</si>
  <si>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</si>
  <si>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</si>
  <si>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</si>
  <si>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</si>
  <si>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</si>
  <si>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</si>
  <si>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</si>
  <si>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</si>
  <si>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</si>
  <si>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</si>
  <si>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</si>
  <si>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</si>
  <si>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</si>
  <si>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</si>
  <si>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</si>
  <si>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</si>
  <si>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</si>
  <si>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</si>
  <si>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</si>
  <si>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</si>
  <si>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</si>
  <si>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</si>
  <si>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</si>
  <si>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</si>
  <si>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</si>
  <si>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</si>
  <si>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</si>
  <si>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</si>
  <si>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</si>
  <si>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</si>
  <si>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</si>
  <si>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</si>
  <si>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</si>
  <si>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</si>
  <si>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</si>
  <si>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</si>
  <si>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</si>
  <si>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</si>
  <si>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</si>
  <si>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</si>
  <si>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</si>
  <si>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</si>
  <si>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</si>
  <si>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</si>
  <si>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</si>
  <si>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</si>
  <si>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</si>
  <si>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</si>
  <si>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</si>
  <si>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</si>
  <si>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</si>
  <si>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</si>
  <si>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</si>
  <si>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</si>
  <si>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</si>
  <si>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</si>
  <si>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</si>
  <si>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</si>
  <si>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</si>
  <si>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</si>
  <si>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</si>
  <si>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</si>
  <si>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</si>
  <si>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</si>
  <si>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</si>
  <si>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</si>
  <si>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</si>
  <si>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</si>
  <si>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</si>
  <si>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</si>
  <si>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</si>
  <si>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</si>
  <si>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</si>
  <si>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</si>
  <si>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</si>
  <si>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</si>
  <si>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</si>
  <si>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</si>
  <si>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</si>
  <si>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</si>
  <si>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</si>
  <si>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</si>
  <si>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</si>
  <si>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</si>
  <si>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</si>
  <si>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</si>
  <si>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</si>
  <si>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</si>
  <si>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</si>
  <si>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</si>
  <si>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</si>
  <si>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</si>
  <si>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</si>
  <si>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</si>
  <si>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</si>
  <si>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</si>
  <si>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</si>
  <si>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</si>
  <si>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</si>
  <si>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</si>
  <si>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</si>
  <si>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</si>
  <si>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</si>
  <si>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</si>
  <si>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</si>
  <si>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</si>
  <si>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</si>
  <si>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</si>
  <si>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</si>
  <si>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</si>
  <si>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</si>
  <si>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</si>
  <si>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</si>
  <si>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</si>
  <si>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</si>
  <si>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</si>
  <si>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</si>
  <si>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</si>
  <si>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</si>
  <si>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</si>
  <si>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</si>
  <si>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</si>
  <si>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</si>
  <si>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</si>
  <si>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</si>
  <si>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</si>
  <si>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</si>
  <si>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</si>
  <si>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</si>
  <si>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</si>
  <si>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</si>
  <si>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</si>
  <si>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</si>
  <si>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</si>
  <si>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</si>
  <si>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</si>
  <si>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</si>
  <si>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</si>
  <si>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</si>
  <si>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</si>
  <si>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</si>
  <si>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</si>
  <si>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</si>
  <si>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</si>
  <si>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</si>
  <si>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</si>
  <si>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</si>
  <si>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</si>
  <si>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</si>
  <si>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</si>
  <si>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</si>
  <si>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</si>
  <si>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</si>
  <si>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</si>
  <si>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</si>
  <si>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</si>
  <si>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</si>
  <si>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</si>
  <si>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</si>
  <si>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</si>
  <si>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</si>
  <si>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</si>
  <si>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</si>
  <si>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</si>
  <si>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</si>
  <si>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</si>
  <si>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</si>
  <si>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</si>
  <si>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</si>
  <si>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</si>
  <si>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</si>
  <si>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</si>
  <si>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</si>
  <si>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</si>
  <si>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</si>
  <si>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</si>
  <si>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</si>
  <si>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</si>
  <si>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</si>
  <si>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</si>
  <si>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</si>
  <si>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</si>
  <si>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</si>
  <si>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</si>
  <si>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</si>
  <si>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</si>
  <si>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</si>
  <si>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</si>
  <si>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</si>
  <si>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</si>
  <si>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</si>
  <si>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</si>
  <si>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</si>
  <si>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</si>
  <si>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</si>
  <si>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</si>
  <si>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</si>
  <si>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</si>
  <si>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</si>
  <si>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</si>
  <si>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</si>
  <si>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</si>
  <si>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</si>
  <si>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</si>
  <si>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</si>
  <si>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</si>
  <si>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</si>
  <si>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</si>
  <si>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</si>
  <si>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</si>
  <si>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</si>
  <si>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</si>
  <si>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</si>
  <si>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</si>
  <si>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</si>
  <si>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</si>
  <si>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</si>
  <si>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</si>
  <si>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</si>
  <si>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</si>
  <si>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</si>
  <si>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</si>
  <si>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</si>
  <si>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</si>
  <si>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</si>
  <si>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</si>
  <si>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</si>
  <si>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</si>
  <si>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</si>
  <si>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</si>
  <si>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</si>
  <si>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</si>
  <si>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</si>
  <si>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</si>
  <si>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</si>
  <si>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</si>
  <si>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</si>
  <si>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</si>
  <si>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</si>
  <si>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</si>
  <si>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</si>
  <si>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</si>
  <si>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</si>
  <si>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</si>
  <si>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</si>
  <si>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</si>
  <si>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</si>
  <si>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</si>
  <si>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</si>
  <si>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</si>
  <si>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</si>
  <si>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</si>
  <si>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</si>
  <si>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</si>
  <si>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</si>
  <si>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</si>
  <si>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</si>
  <si>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</si>
  <si>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</si>
  <si>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</si>
  <si>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</si>
  <si>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</si>
  <si>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</si>
  <si>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</si>
  <si>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</si>
  <si>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</si>
  <si>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</si>
  <si>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</si>
  <si>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</si>
  <si>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</si>
  <si>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</si>
  <si>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</si>
  <si>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</si>
  <si>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</si>
  <si>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</si>
  <si>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</si>
  <si>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</si>
  <si>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</si>
  <si>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</si>
  <si>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</si>
  <si>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</si>
  <si>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</si>
  <si>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</si>
  <si>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</si>
  <si>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</si>
  <si>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</si>
  <si>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</si>
  <si>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</si>
  <si>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</si>
  <si>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</si>
  <si>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</si>
  <si>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</si>
  <si>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</si>
  <si>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</si>
  <si>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</si>
  <si>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</si>
  <si>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</si>
  <si>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</si>
  <si>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</si>
  <si>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</si>
  <si>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</si>
  <si>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</si>
  <si>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</si>
  <si>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</si>
  <si>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</si>
  <si>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</si>
  <si>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</si>
  <si>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</si>
  <si>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</si>
  <si>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</si>
  <si>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</si>
  <si>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</si>
  <si>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</si>
  <si>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</si>
  <si>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</si>
  <si>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</si>
  <si>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</si>
  <si>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</si>
  <si>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</si>
  <si>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</si>
  <si>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</si>
  <si>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</si>
  <si>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</si>
  <si>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</si>
  <si>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</si>
  <si>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</si>
  <si>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</si>
  <si>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</si>
  <si>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</si>
  <si>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</si>
  <si>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</si>
  <si>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</si>
  <si>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</si>
  <si>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</si>
  <si>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</si>
  <si>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</si>
  <si>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</si>
  <si>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</si>
  <si>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</si>
  <si>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</si>
  <si>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</si>
  <si>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</si>
  <si>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</si>
  <si>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</si>
  <si>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</si>
  <si>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</si>
  <si>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</si>
  <si>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</si>
  <si>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</si>
  <si>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</si>
  <si>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</si>
  <si>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</si>
  <si>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</si>
  <si>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</si>
  <si>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</si>
  <si>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</si>
  <si>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</si>
  <si>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</si>
  <si>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</si>
  <si>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</si>
  <si>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</si>
  <si>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</si>
  <si>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</si>
  <si>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</si>
  <si>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</si>
  <si>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</si>
  <si>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</si>
  <si>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</si>
  <si>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</si>
  <si>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</si>
  <si>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</si>
  <si>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</si>
  <si>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</si>
  <si>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</si>
  <si>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</si>
  <si>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</si>
  <si>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</si>
  <si>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</si>
  <si>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</si>
  <si>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</si>
  <si>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</si>
  <si>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</si>
  <si>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</si>
  <si>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</si>
  <si>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</si>
  <si>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</si>
  <si>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</si>
  <si>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</si>
  <si>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</si>
  <si>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</si>
  <si>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</si>
  <si>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</si>
  <si>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</si>
  <si>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</si>
  <si>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</si>
  <si>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</si>
  <si>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</si>
  <si>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</si>
  <si>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</si>
  <si>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</si>
  <si>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</si>
  <si>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</si>
  <si>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</si>
  <si>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</si>
  <si>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</si>
  <si>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</si>
  <si>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</si>
  <si>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</si>
  <si>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</si>
  <si>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</si>
  <si>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</si>
  <si>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</si>
  <si>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</si>
  <si>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</si>
  <si>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</si>
  <si>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</si>
  <si>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</si>
  <si>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</si>
  <si>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</si>
  <si>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</si>
  <si>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</si>
  <si>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</si>
  <si>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</si>
  <si>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</si>
  <si>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</si>
  <si>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</si>
  <si>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</si>
  <si>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</si>
  <si>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</si>
  <si>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</si>
  <si>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</si>
  <si>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</si>
  <si>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</si>
  <si>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</si>
  <si>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</si>
  <si>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</si>
  <si>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</si>
  <si>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</si>
  <si>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</si>
  <si>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</si>
  <si>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</si>
  <si>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</si>
  <si>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</si>
  <si>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</si>
  <si>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</si>
  <si>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</si>
  <si>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</si>
  <si>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</si>
  <si>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</si>
  <si>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</si>
  <si>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</si>
  <si>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</si>
  <si>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</si>
  <si>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</si>
  <si>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</si>
  <si>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</si>
  <si>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</si>
  <si>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</si>
  <si>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</si>
  <si>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</si>
  <si>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</si>
  <si>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</si>
  <si>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</si>
  <si>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</si>
  <si>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</si>
  <si>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</si>
  <si>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</si>
  <si>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</si>
  <si>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</si>
  <si>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</si>
  <si>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</si>
  <si>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</si>
  <si>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</si>
  <si>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</si>
  <si>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</si>
  <si>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</si>
  <si>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</si>
  <si>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</si>
  <si>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</si>
  <si>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</si>
  <si>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</si>
  <si>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</si>
  <si>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</si>
  <si>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</si>
  <si>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</si>
  <si>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</si>
  <si>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</si>
  <si>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</si>
  <si>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</si>
  <si>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</si>
  <si>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</si>
  <si>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</si>
  <si>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</si>
  <si>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</si>
  <si>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</si>
  <si>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</si>
  <si>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</si>
  <si>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</si>
  <si>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</si>
  <si>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</si>
  <si>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</si>
  <si>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</si>
  <si>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</si>
  <si>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</si>
  <si>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</si>
  <si>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</si>
  <si>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</si>
  <si>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</si>
  <si>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</si>
  <si>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</si>
  <si>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</si>
  <si>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</si>
  <si>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</si>
  <si>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</si>
  <si>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</si>
  <si>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</si>
  <si>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</si>
  <si>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</si>
  <si>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</si>
  <si>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</si>
  <si>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</si>
  <si>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</si>
  <si>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</si>
  <si>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</si>
  <si>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</si>
  <si>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</si>
  <si>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</si>
  <si>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</si>
  <si>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</si>
  <si>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</si>
  <si>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</si>
  <si>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</si>
  <si>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</si>
  <si>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</si>
  <si>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</si>
  <si>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</si>
  <si>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</si>
  <si>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</si>
  <si>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</si>
  <si>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</si>
  <si>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</si>
  <si>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</si>
  <si>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</si>
  <si>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</si>
  <si>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</si>
  <si>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</si>
  <si>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</si>
  <si>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</si>
  <si>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</si>
  <si>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</si>
  <si>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</si>
  <si>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</si>
  <si>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</si>
  <si>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</si>
  <si>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</si>
  <si>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</si>
  <si>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</si>
  <si>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</si>
  <si>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</si>
  <si>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</si>
  <si>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</si>
  <si>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</si>
  <si>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</si>
  <si>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</si>
  <si>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</si>
  <si>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</si>
  <si>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</si>
  <si>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</si>
  <si>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</si>
  <si>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</si>
  <si>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</si>
  <si>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</si>
  <si>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</si>
  <si>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</si>
  <si>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</si>
  <si>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</si>
  <si>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</si>
  <si>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</si>
  <si>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</si>
  <si>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</si>
  <si>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</si>
  <si>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</si>
  <si>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</si>
  <si>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</si>
  <si>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</si>
  <si>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</si>
  <si>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</si>
  <si>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</si>
  <si>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</si>
  <si>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</si>
  <si>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</si>
  <si>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</si>
  <si>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</si>
  <si>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</si>
  <si>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</si>
  <si>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</si>
  <si>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</si>
  <si>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</si>
  <si>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</si>
  <si>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</si>
  <si>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</si>
  <si>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</si>
  <si>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</si>
  <si>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</si>
  <si>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</si>
  <si>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</si>
  <si>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</si>
  <si>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</si>
  <si>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</si>
  <si>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</si>
  <si>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</si>
  <si>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</si>
  <si>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</si>
  <si>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</si>
  <si>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</si>
  <si>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</si>
  <si>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</si>
  <si>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</si>
  <si>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</si>
  <si>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</si>
  <si>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</si>
  <si>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</si>
  <si>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</si>
  <si>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</si>
  <si>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</si>
  <si>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</si>
  <si>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</si>
  <si>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</si>
  <si>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</si>
  <si>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</si>
  <si>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</si>
  <si>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</si>
  <si>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</si>
  <si>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</si>
  <si>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</si>
  <si>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</si>
  <si>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</si>
  <si>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</si>
  <si>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</si>
  <si>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</si>
  <si>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</si>
  <si>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</si>
  <si>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</si>
  <si>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</si>
  <si>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</si>
  <si>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</si>
  <si>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</si>
  <si>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</si>
  <si>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</si>
  <si>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</si>
  <si>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</si>
  <si>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</si>
  <si>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</si>
  <si>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</si>
  <si>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</si>
  <si>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</si>
  <si>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</si>
  <si>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</si>
  <si>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</si>
  <si>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</si>
  <si>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</si>
  <si>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</si>
  <si>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</si>
  <si>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</si>
  <si>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</si>
  <si>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</si>
  <si>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</si>
  <si>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</si>
  <si>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</si>
  <si>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</si>
  <si>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</si>
  <si>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</si>
  <si>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</si>
  <si>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</si>
  <si>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</si>
  <si>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</si>
  <si>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</si>
  <si>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</si>
  <si>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</si>
  <si>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</si>
  <si>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</si>
  <si>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</si>
  <si>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</si>
  <si>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</si>
  <si>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</si>
  <si>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</si>
  <si>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</si>
  <si>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</si>
  <si>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</si>
  <si>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</si>
  <si>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</si>
  <si>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</si>
  <si>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</si>
  <si>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</si>
  <si>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</si>
  <si>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</si>
  <si>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</si>
  <si>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</si>
  <si>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</si>
  <si>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</si>
  <si>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</si>
  <si>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</si>
  <si>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</si>
  <si>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</si>
  <si>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</si>
  <si>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</si>
  <si>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</si>
  <si>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</si>
  <si>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</si>
  <si>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</si>
  <si>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</si>
  <si>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</si>
  <si>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</si>
  <si>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</si>
  <si>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</si>
  <si>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</si>
  <si>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</si>
  <si>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</si>
  <si>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</si>
  <si>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</si>
  <si>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</si>
  <si>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</si>
  <si>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</si>
  <si>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</si>
  <si>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</si>
  <si>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</si>
  <si>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</si>
  <si>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</si>
  <si>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</si>
  <si>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</si>
  <si>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</si>
  <si>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</si>
  <si>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</si>
  <si>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</si>
  <si>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</si>
  <si>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</si>
  <si>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</si>
  <si>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</si>
  <si>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</si>
  <si>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</si>
  <si>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</si>
  <si>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</si>
  <si>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</si>
  <si>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</si>
  <si>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</si>
  <si>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</si>
  <si>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</si>
  <si>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</si>
  <si>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</si>
  <si>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</si>
  <si>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</si>
  <si>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</si>
  <si>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</si>
  <si>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</si>
  <si>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</si>
  <si>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</si>
  <si>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</si>
  <si>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</si>
  <si>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</si>
  <si>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</si>
  <si>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</si>
  <si>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</si>
  <si>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</si>
  <si>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</si>
  <si>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</si>
  <si>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</si>
  <si>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</si>
  <si>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</si>
  <si>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</si>
  <si>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</si>
  <si>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</si>
  <si>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</si>
  <si>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</si>
  <si>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</si>
  <si>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</si>
  <si>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</si>
  <si>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</si>
  <si>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</si>
  <si>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</si>
  <si>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</si>
  <si>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</si>
  <si>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</si>
  <si>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</si>
  <si>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</si>
  <si>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</si>
  <si>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</si>
  <si>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</si>
  <si>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</si>
  <si>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</si>
  <si>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</si>
  <si>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</si>
  <si>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</si>
  <si>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</si>
  <si>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</si>
  <si>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</si>
  <si>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</si>
  <si>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</si>
  <si>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</si>
  <si>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</si>
  <si>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</si>
  <si>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</si>
  <si>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</si>
  <si>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</si>
  <si>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</si>
  <si>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</si>
  <si>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</si>
  <si>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</si>
  <si>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</si>
  <si>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</si>
  <si>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</si>
  <si>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</si>
  <si>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</si>
  <si>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</si>
  <si>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</si>
  <si>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</si>
  <si>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</si>
  <si>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</si>
  <si>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</si>
  <si>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</si>
  <si>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</si>
  <si>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</si>
  <si>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</si>
  <si>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</si>
  <si>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</si>
  <si>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</si>
  <si>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</si>
  <si>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</si>
  <si>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</si>
  <si>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</si>
  <si>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</si>
  <si>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</si>
  <si>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</si>
  <si>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</si>
  <si>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</si>
  <si>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</si>
  <si>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</si>
  <si>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</si>
  <si>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</si>
  <si>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</si>
  <si>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</si>
  <si>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</si>
  <si>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</si>
  <si>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</si>
  <si>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</si>
  <si>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</si>
  <si>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</si>
  <si>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</si>
  <si>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</si>
  <si>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</si>
  <si>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</si>
  <si>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</si>
  <si>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</si>
  <si>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</si>
  <si>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</si>
  <si>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</si>
  <si>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</si>
  <si>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</si>
  <si>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</si>
  <si>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</si>
  <si>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</si>
  <si>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</si>
  <si>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</si>
  <si>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</si>
  <si>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</si>
  <si>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</si>
  <si>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</si>
  <si>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</si>
  <si>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</si>
  <si>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</si>
  <si>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</si>
  <si>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</si>
  <si>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</si>
  <si>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</si>
  <si>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</si>
  <si>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</si>
  <si>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</si>
  <si>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</si>
  <si>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</si>
  <si>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</si>
  <si>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</si>
  <si>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</si>
  <si>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</si>
  <si>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</si>
  <si>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</si>
  <si>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</si>
  <si>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</si>
  <si>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</si>
  <si>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</si>
  <si>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</si>
  <si>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</si>
  <si>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</si>
  <si>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</si>
  <si>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</si>
  <si>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</si>
  <si>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</si>
  <si>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</si>
  <si>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</si>
  <si>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</si>
  <si>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</si>
  <si>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</si>
  <si>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</si>
  <si>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</si>
  <si>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</si>
  <si>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</si>
  <si>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</si>
  <si>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</si>
  <si>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</si>
  <si>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</si>
  <si>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</si>
  <si>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</si>
  <si>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</si>
  <si>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</si>
  <si>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</si>
  <si>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</si>
  <si>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</si>
  <si>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</si>
  <si>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</si>
  <si>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</si>
  <si>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</si>
  <si>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</si>
  <si>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</si>
  <si>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</si>
  <si>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</si>
  <si>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</si>
  <si>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</si>
  <si>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</si>
  <si>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</si>
  <si>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</si>
  <si>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</si>
  <si>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</si>
  <si>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</si>
  <si>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</si>
  <si>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</si>
  <si>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</si>
  <si>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</si>
  <si>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</si>
  <si>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</si>
  <si>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</si>
  <si>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</si>
  <si>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</si>
  <si>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</si>
  <si>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</si>
  <si>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</si>
  <si>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</si>
  <si>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</si>
  <si>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</si>
  <si>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</si>
  <si>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</si>
  <si>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</si>
  <si>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</si>
  <si>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</si>
  <si>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</si>
  <si>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</si>
  <si>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</si>
  <si>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</si>
  <si>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</si>
  <si>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</si>
  <si>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</si>
  <si>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</si>
  <si>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</si>
  <si>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</si>
  <si>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</si>
  <si>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</si>
  <si>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</si>
  <si>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</si>
  <si>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</si>
  <si>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</si>
  <si>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</si>
  <si>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</si>
  <si>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</si>
  <si>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</si>
  <si>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</si>
  <si>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</si>
  <si>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</si>
  <si>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</si>
  <si>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</si>
  <si>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</si>
  <si>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</si>
  <si>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</si>
  <si>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</si>
  <si>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</si>
  <si>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</si>
  <si>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</si>
  <si>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</si>
  <si>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</si>
  <si>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</si>
  <si>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</si>
  <si>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</si>
  <si>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</si>
  <si>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</si>
  <si>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</si>
  <si>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</si>
  <si>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</si>
  <si>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</si>
  <si>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</si>
  <si>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</si>
  <si>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</si>
  <si>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</si>
  <si>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</si>
  <si>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</si>
  <si>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</si>
  <si>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</si>
  <si>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</si>
  <si>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</si>
  <si>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</si>
  <si>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</si>
  <si>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</si>
  <si>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</si>
  <si>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</si>
  <si>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</si>
  <si>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</si>
  <si>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</si>
  <si>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</si>
  <si>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</si>
  <si>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</si>
  <si>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</si>
  <si>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</si>
  <si>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</si>
  <si>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</si>
  <si>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</si>
  <si>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</si>
  <si>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</si>
  <si>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</si>
  <si>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</si>
  <si>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</si>
  <si>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</si>
  <si>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</si>
  <si>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</si>
  <si>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</si>
  <si>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</si>
  <si>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</si>
  <si>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</si>
  <si>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</si>
  <si>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</si>
  <si>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</si>
  <si>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</si>
  <si>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</si>
  <si>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</si>
  <si>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</si>
  <si>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</si>
  <si>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</si>
  <si>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</si>
  <si>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</si>
  <si>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</si>
  <si>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</si>
  <si>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</si>
  <si>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</si>
  <si>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</si>
  <si>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</si>
  <si>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</si>
  <si>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</si>
  <si>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</si>
  <si>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</si>
  <si>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</si>
  <si>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</si>
  <si>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</si>
  <si>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</si>
  <si>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</si>
  <si>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</si>
  <si>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</si>
  <si>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</si>
  <si>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</si>
  <si>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</si>
  <si>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</si>
  <si>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</si>
  <si>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</si>
  <si>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</si>
  <si>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</si>
  <si>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</si>
  <si>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</si>
  <si>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</si>
  <si>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</si>
  <si>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</si>
  <si>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</si>
  <si>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</si>
  <si>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</si>
  <si>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</si>
  <si>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</si>
  <si>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</si>
  <si>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</si>
  <si>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</si>
  <si>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</si>
  <si>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</si>
  <si>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</si>
  <si>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</si>
  <si>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</si>
  <si>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</si>
  <si>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</si>
  <si>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</si>
  <si>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</si>
  <si>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</si>
  <si>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</si>
  <si>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</si>
  <si>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</si>
  <si>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</si>
  <si>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</si>
  <si>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</si>
  <si>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</si>
  <si>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</si>
  <si>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</si>
  <si>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</si>
  <si>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</si>
  <si>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</si>
  <si>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</si>
  <si>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</si>
  <si>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</si>
  <si>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</si>
  <si>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</si>
  <si>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</si>
  <si>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</si>
  <si>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</si>
  <si>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</si>
  <si>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</si>
  <si>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</si>
  <si>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</si>
  <si>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</si>
  <si>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</si>
  <si>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</si>
  <si>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</si>
  <si>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</si>
  <si>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</si>
  <si>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</si>
  <si>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</si>
  <si>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</si>
  <si>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</si>
  <si>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</si>
  <si>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</si>
  <si>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</si>
  <si>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</si>
  <si>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</si>
  <si>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</si>
  <si>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</si>
  <si>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</si>
  <si>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</si>
  <si>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</si>
  <si>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</si>
  <si>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</si>
  <si>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</si>
  <si>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</si>
  <si>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</si>
  <si>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</si>
  <si>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</si>
  <si>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</si>
  <si>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</si>
  <si>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</si>
  <si>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</si>
  <si>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</si>
  <si>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</si>
  <si>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</si>
  <si>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</si>
  <si>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</si>
  <si>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</si>
  <si>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</si>
  <si>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</si>
  <si>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</si>
  <si>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</si>
  <si>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</si>
  <si>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</si>
  <si>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</si>
  <si>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</si>
  <si>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</si>
  <si>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</si>
  <si>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</si>
  <si>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</si>
  <si>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</si>
  <si>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</si>
  <si>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</si>
  <si>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</si>
  <si>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</si>
  <si>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</si>
  <si>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</si>
  <si>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</si>
  <si>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</si>
  <si>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</si>
  <si>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</si>
  <si>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</si>
  <si>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</si>
  <si>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</si>
  <si>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</si>
  <si>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</si>
  <si>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</si>
  <si>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</si>
  <si>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</si>
  <si>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</si>
  <si>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</si>
  <si>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</si>
  <si>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</si>
  <si>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</si>
  <si>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</si>
  <si>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</si>
  <si>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</si>
  <si>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</si>
  <si>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</si>
  <si>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</si>
  <si>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</si>
  <si>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</si>
  <si>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</si>
  <si>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</si>
  <si>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</si>
  <si>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</si>
  <si>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</si>
  <si>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</si>
  <si>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</si>
  <si>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</si>
  <si>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</si>
  <si>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</si>
  <si>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</si>
  <si>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</si>
  <si>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</si>
  <si>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</si>
  <si>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</si>
  <si>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</si>
  <si>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</si>
  <si>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</si>
  <si>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</si>
  <si>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</si>
  <si>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</si>
  <si>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</si>
  <si>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</si>
  <si>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</si>
  <si>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</si>
  <si>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</si>
  <si>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</si>
  <si>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</si>
  <si>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</si>
  <si>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</si>
  <si>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</si>
  <si>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</si>
  <si>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</si>
  <si>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</si>
  <si>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</si>
  <si>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</si>
  <si>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</si>
  <si>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</si>
  <si>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</si>
  <si>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</si>
  <si>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</si>
  <si>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</si>
  <si>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</si>
  <si>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</si>
  <si>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</si>
  <si>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</si>
  <si>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</si>
  <si>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</si>
  <si>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</si>
  <si>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</si>
  <si>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</si>
  <si>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</si>
  <si>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</si>
  <si>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</si>
  <si>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</si>
  <si>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</si>
  <si>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</si>
  <si>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</si>
  <si>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</si>
  <si>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</si>
  <si>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</si>
  <si>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</si>
  <si>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</si>
  <si>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</si>
  <si>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</si>
  <si>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</si>
  <si>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</si>
  <si>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</si>
  <si>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</si>
  <si>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</si>
  <si>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</si>
  <si>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</si>
  <si>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</si>
  <si>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</si>
  <si>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</si>
  <si>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</si>
  <si>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</si>
  <si>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</si>
  <si>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</si>
  <si>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</si>
  <si>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</si>
  <si>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</si>
  <si>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</si>
  <si>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</si>
  <si>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</si>
  <si>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</si>
  <si>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</si>
  <si>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</si>
  <si>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</si>
  <si>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</si>
  <si>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</si>
  <si>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</si>
  <si>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</si>
  <si>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</si>
  <si>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</si>
  <si>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</si>
  <si>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</si>
  <si>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</si>
  <si>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</si>
  <si>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</si>
  <si>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</si>
  <si>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</si>
  <si>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</si>
  <si>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</si>
  <si>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</si>
  <si>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</si>
  <si>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</si>
  <si>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</si>
  <si>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</si>
  <si>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</si>
  <si>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</si>
  <si>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</si>
  <si>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</si>
  <si>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</si>
  <si>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</si>
  <si>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</si>
  <si>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</si>
  <si>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</si>
  <si>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</si>
  <si>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</si>
  <si>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</si>
  <si>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</si>
  <si>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</si>
  <si>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</si>
  <si>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</si>
  <si>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</si>
  <si>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</si>
  <si>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</si>
  <si>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</si>
  <si>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</si>
  <si>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</si>
  <si>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</si>
  <si>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</si>
  <si>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</si>
  <si>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</si>
  <si>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</si>
  <si>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</si>
  <si>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</si>
  <si>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</si>
  <si>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</si>
  <si>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</si>
  <si>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</si>
  <si>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</si>
  <si>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</si>
  <si>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</si>
  <si>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</si>
  <si>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</si>
  <si>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</si>
  <si>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</si>
  <si>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</si>
  <si>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</si>
  <si>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</si>
  <si>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</si>
  <si>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</si>
  <si>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</si>
  <si>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</si>
  <si>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</si>
  <si>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</si>
  <si>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</si>
  <si>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</si>
  <si>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</si>
  <si>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</si>
  <si>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</si>
  <si>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</si>
  <si>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</si>
  <si>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</si>
  <si>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</si>
  <si>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</si>
  <si>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</si>
  <si>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</si>
  <si>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</si>
  <si>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</si>
  <si>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</si>
  <si>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</si>
  <si>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</si>
  <si>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</si>
  <si>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</si>
  <si>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</si>
  <si>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</si>
  <si>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</si>
  <si>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</si>
  <si>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</si>
  <si>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</si>
  <si>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</si>
  <si>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</si>
  <si>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</si>
  <si>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</si>
  <si>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</si>
  <si>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</si>
  <si>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</si>
  <si>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</si>
  <si>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</si>
  <si>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</si>
  <si>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</si>
  <si>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</si>
  <si>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</si>
  <si>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</si>
  <si>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</si>
  <si>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</si>
  <si>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</si>
  <si>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</si>
  <si>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</si>
  <si>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</si>
  <si>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</si>
  <si>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</si>
  <si>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</si>
  <si>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</si>
  <si>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</si>
  <si>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</si>
  <si>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</si>
  <si>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</si>
  <si>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</si>
  <si>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</si>
  <si>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</si>
  <si>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</si>
  <si>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</si>
  <si>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</si>
  <si>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</si>
  <si>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</si>
  <si>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</si>
  <si>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</si>
  <si>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</si>
  <si>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</si>
  <si>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</si>
  <si>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</si>
  <si>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</si>
  <si>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</si>
  <si>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</si>
  <si>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</si>
  <si>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</si>
  <si>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</si>
  <si>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</si>
  <si>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</si>
  <si>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</si>
  <si>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</si>
  <si>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</si>
  <si>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</si>
  <si>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</si>
  <si>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</si>
  <si>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</si>
  <si>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</si>
  <si>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</si>
  <si>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</si>
  <si>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</si>
  <si>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</si>
  <si>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</si>
  <si>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</si>
  <si>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</si>
  <si>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</si>
  <si>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</si>
  <si>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</si>
  <si>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</si>
  <si>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</si>
  <si>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</si>
  <si>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</si>
  <si>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</si>
  <si>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</si>
  <si>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</si>
  <si>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</si>
  <si>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</si>
  <si>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</si>
  <si>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</si>
  <si>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</si>
  <si>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</si>
  <si>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</si>
  <si>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</si>
  <si>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</si>
  <si>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</si>
  <si>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</si>
  <si>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</si>
  <si>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</si>
  <si>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</si>
  <si>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</si>
  <si>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</si>
  <si>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</si>
  <si>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</si>
  <si>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</si>
  <si>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</si>
  <si>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</si>
  <si>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</si>
  <si>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</si>
  <si>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</si>
  <si>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</si>
  <si>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</si>
  <si>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</si>
  <si>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</si>
  <si>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</si>
  <si>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</si>
  <si>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</si>
  <si>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</si>
  <si>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</si>
  <si>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</si>
  <si>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</si>
  <si>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</si>
  <si>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</si>
  <si>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</si>
  <si>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</si>
  <si>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</si>
  <si>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</si>
  <si>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</si>
  <si>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</si>
  <si>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</si>
  <si>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</si>
  <si>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</si>
  <si>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</si>
  <si>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</si>
  <si>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</si>
  <si>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</si>
  <si>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</si>
  <si>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</si>
  <si>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</si>
  <si>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</si>
  <si>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</si>
  <si>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</si>
  <si>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</si>
  <si>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</si>
  <si>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</si>
  <si>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</si>
  <si>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</si>
  <si>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</si>
  <si>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</si>
  <si>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</si>
  <si>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</si>
  <si>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</si>
  <si>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</si>
  <si>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</si>
  <si>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</si>
  <si>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</si>
  <si>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</si>
  <si>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</si>
  <si>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</si>
  <si>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</si>
  <si>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</si>
  <si>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</si>
  <si>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</si>
  <si>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</si>
  <si>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</si>
  <si>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</si>
  <si>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</si>
  <si>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</si>
  <si>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</si>
  <si>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</si>
  <si>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</si>
  <si>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</si>
  <si>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</si>
  <si>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</si>
  <si>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</si>
  <si>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</si>
  <si>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</si>
  <si>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</si>
  <si>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</si>
  <si>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</si>
  <si>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</si>
  <si>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</si>
  <si>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</si>
  <si>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</si>
  <si>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</si>
  <si>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</si>
  <si>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</si>
  <si>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</si>
  <si>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</si>
  <si>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</si>
  <si>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</si>
  <si>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</si>
  <si>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</si>
  <si>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</si>
  <si>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</si>
  <si>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</si>
  <si>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</si>
  <si>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</si>
  <si>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</si>
  <si>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</si>
  <si>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</si>
  <si>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</si>
  <si>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</si>
  <si>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</si>
  <si>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</si>
  <si>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</si>
  <si>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</si>
  <si>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</si>
  <si>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</si>
  <si>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</si>
  <si>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</si>
  <si>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</si>
  <si>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</si>
  <si>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</si>
  <si>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</si>
  <si>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</si>
  <si>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</si>
  <si>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</si>
  <si>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</si>
  <si>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</si>
  <si>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</si>
  <si>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</si>
  <si>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</si>
  <si>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</si>
  <si>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</si>
  <si>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</si>
  <si>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</si>
  <si>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</si>
  <si>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</si>
  <si>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</si>
  <si>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</si>
  <si>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</si>
  <si>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</si>
  <si>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</si>
  <si>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</si>
  <si>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</si>
  <si>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</si>
  <si>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</si>
  <si>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</si>
  <si>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</si>
  <si>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</si>
  <si>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</si>
  <si>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</si>
  <si>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</si>
  <si>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</si>
  <si>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</si>
  <si>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</si>
  <si>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</si>
  <si>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</si>
  <si>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</si>
  <si>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</si>
  <si>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</si>
  <si>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</si>
  <si>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</si>
  <si>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</si>
  <si>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</si>
  <si>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</si>
  <si>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</si>
  <si>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</si>
  <si>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</si>
  <si>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</si>
  <si>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</si>
  <si>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</si>
  <si>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</si>
  <si>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</si>
  <si>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</si>
  <si>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</si>
  <si>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</si>
  <si>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</si>
  <si>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</si>
  <si>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</si>
  <si>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</si>
  <si>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</si>
  <si>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</si>
  <si>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</si>
  <si>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</si>
  <si>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</si>
  <si>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</si>
  <si>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</si>
  <si>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</si>
  <si>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</si>
  <si>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</si>
  <si>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</si>
  <si>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</si>
  <si>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</si>
  <si>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</si>
  <si>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</si>
  <si>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</si>
  <si>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</si>
  <si>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</si>
  <si>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</si>
  <si>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</si>
  <si>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</si>
  <si>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</si>
  <si>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</si>
  <si>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</si>
  <si>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</si>
  <si>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</si>
  <si>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</si>
  <si>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</si>
  <si>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</si>
  <si>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</si>
  <si>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</si>
  <si>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</si>
  <si>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</si>
  <si>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</si>
  <si>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</si>
  <si>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</si>
  <si>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</si>
  <si>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</si>
  <si>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</si>
  <si>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</si>
  <si>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</si>
  <si>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</si>
  <si>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</si>
  <si>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</si>
  <si>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</si>
  <si>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</si>
  <si>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</si>
  <si>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</si>
  <si>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</si>
  <si>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</si>
  <si>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</si>
  <si>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</si>
  <si>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</si>
  <si>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</si>
  <si>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</si>
  <si>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</si>
  <si>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</si>
  <si>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</si>
  <si>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</si>
  <si>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</si>
  <si>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</si>
  <si>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</si>
  <si>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</si>
  <si>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</si>
  <si>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</si>
  <si>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</si>
  <si>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</si>
  <si>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</si>
  <si>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</si>
  <si>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</si>
  <si>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</si>
  <si>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</si>
  <si>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</si>
  <si>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</si>
  <si>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</si>
  <si>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</si>
  <si>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</si>
  <si>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</si>
  <si>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</si>
  <si>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</si>
  <si>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</si>
  <si>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</si>
  <si>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</si>
  <si>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</si>
  <si>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</si>
  <si>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</si>
  <si>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</si>
  <si>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</si>
  <si>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</si>
  <si>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</si>
  <si>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</si>
  <si>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</si>
  <si>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</si>
  <si>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</si>
  <si>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</si>
  <si>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</si>
  <si>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</si>
  <si>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</si>
  <si>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</si>
  <si>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</si>
  <si>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</si>
  <si>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</si>
  <si>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</si>
  <si>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</si>
  <si>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</si>
  <si>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</si>
  <si>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</si>
  <si>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</si>
  <si>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</si>
  <si>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</si>
  <si>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</si>
  <si>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</si>
  <si>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</si>
  <si>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</si>
  <si>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</si>
  <si>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</si>
  <si>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</si>
  <si>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</si>
  <si>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</si>
  <si>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</si>
  <si>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</si>
  <si>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</si>
  <si>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</si>
  <si>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</si>
  <si>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</si>
  <si>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</si>
  <si>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</si>
  <si>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</si>
  <si>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</si>
  <si>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</si>
  <si>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</si>
  <si>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</si>
  <si>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</si>
  <si>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</si>
  <si>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</si>
  <si>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</si>
  <si>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</si>
  <si>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</si>
  <si>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</si>
  <si>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</si>
  <si>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</si>
  <si>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</si>
  <si>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</si>
  <si>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</si>
  <si>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</si>
  <si>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</si>
  <si>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</si>
  <si>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</si>
  <si>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</si>
  <si>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</si>
  <si>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</si>
  <si>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</si>
  <si>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</si>
  <si>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</si>
  <si>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</si>
  <si>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</si>
  <si>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</si>
  <si>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</si>
  <si>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</si>
  <si>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</si>
  <si>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</si>
  <si>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</si>
  <si>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</si>
  <si>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</si>
  <si>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</si>
  <si>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</si>
  <si>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</si>
  <si>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</si>
  <si>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</si>
  <si>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</si>
  <si>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</si>
  <si>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</si>
  <si>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</si>
  <si>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</si>
  <si>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</si>
  <si>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</si>
  <si>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</si>
  <si>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</si>
  <si>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</si>
  <si>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</si>
  <si>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</si>
  <si>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</si>
  <si>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</si>
  <si>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</si>
  <si>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</si>
  <si>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</si>
  <si>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</si>
  <si>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</si>
  <si>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</si>
  <si>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</si>
  <si>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</si>
  <si>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</si>
  <si>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</si>
  <si>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</si>
  <si>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</si>
  <si>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</si>
  <si>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</si>
  <si>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</si>
  <si>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</si>
  <si>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</si>
  <si>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</si>
  <si>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</si>
  <si>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</si>
  <si>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</si>
  <si>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</si>
  <si>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</si>
  <si>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</si>
  <si>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</si>
  <si>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</si>
  <si>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</si>
  <si>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</si>
  <si>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</si>
  <si>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</si>
  <si>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</si>
  <si>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</si>
  <si>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</si>
  <si>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</si>
  <si>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</si>
  <si>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</si>
  <si>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</si>
  <si>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</si>
  <si>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</si>
  <si>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</si>
  <si>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</si>
  <si>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</si>
  <si>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</si>
  <si>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</si>
  <si>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</si>
  <si>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</si>
  <si>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</si>
  <si>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</si>
  <si>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</si>
  <si>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</si>
  <si>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</si>
  <si>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</si>
  <si>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</si>
  <si>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</si>
  <si>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</si>
  <si>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</si>
  <si>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</si>
  <si>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</si>
  <si>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</si>
  <si>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</si>
  <si>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</si>
  <si>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</si>
  <si>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</si>
  <si>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</si>
  <si>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</si>
  <si>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</si>
  <si>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</si>
  <si>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</si>
  <si>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</si>
  <si>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</si>
  <si>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</si>
  <si>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</si>
  <si>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</si>
  <si>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</si>
  <si>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</si>
  <si>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</si>
  <si>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</si>
  <si>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</si>
  <si>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</si>
  <si>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</si>
  <si>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</si>
  <si>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</si>
  <si>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</si>
  <si>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</si>
  <si>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</si>
  <si>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</si>
  <si>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</si>
  <si>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</si>
  <si>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</si>
  <si>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</si>
  <si>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</si>
  <si>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</si>
  <si>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</si>
  <si>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</si>
  <si>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</si>
  <si>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</si>
  <si>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</si>
  <si>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</si>
  <si>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</si>
  <si>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</si>
  <si>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</si>
  <si>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</si>
  <si>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</si>
  <si>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</si>
  <si>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</si>
  <si>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</si>
  <si>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</si>
  <si>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</si>
  <si>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</si>
  <si>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</si>
  <si>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</si>
  <si>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</si>
  <si>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</si>
  <si>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</si>
  <si>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</si>
  <si>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</si>
  <si>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</si>
  <si>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</si>
  <si>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</si>
  <si>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</si>
  <si>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</si>
  <si>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</si>
  <si>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</si>
  <si>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</si>
  <si>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</si>
  <si>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</si>
  <si>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</si>
  <si>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</si>
  <si>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</si>
  <si>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</si>
  <si>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</si>
  <si>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</si>
  <si>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</si>
  <si>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</si>
  <si>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</si>
  <si>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</si>
  <si>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</si>
  <si>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</si>
  <si>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</si>
  <si>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</si>
  <si>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</si>
  <si>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</si>
  <si>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</si>
  <si>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</si>
  <si>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</si>
  <si>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</si>
  <si>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</si>
  <si>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</si>
  <si>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</si>
  <si>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</si>
  <si>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</si>
  <si>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</si>
  <si>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</si>
  <si>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</si>
  <si>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</si>
  <si>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</si>
  <si>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</si>
  <si>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</si>
  <si>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</si>
  <si>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</si>
  <si>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</si>
  <si>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</si>
  <si>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</si>
  <si>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</si>
  <si>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</si>
  <si>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</si>
  <si>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</si>
  <si>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</si>
  <si>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</si>
  <si>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</si>
  <si>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</si>
  <si>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</si>
  <si>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</si>
  <si>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</si>
  <si>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</si>
  <si>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</si>
  <si>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</si>
  <si>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</si>
  <si>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</si>
  <si>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</si>
  <si>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</si>
  <si>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</si>
  <si>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</si>
  <si>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</si>
  <si>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</si>
  <si>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</si>
  <si>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</si>
  <si>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</si>
  <si>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</si>
  <si>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</si>
  <si>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</si>
  <si>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</si>
  <si>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</si>
  <si>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</si>
  <si>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</si>
  <si>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</si>
  <si>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</si>
  <si>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</si>
  <si>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</si>
  <si>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</si>
  <si>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</si>
  <si>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</si>
  <si>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</si>
  <si>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</si>
  <si>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</si>
  <si>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</si>
  <si>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</si>
  <si>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</si>
  <si>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</si>
  <si>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</si>
  <si>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</si>
  <si>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</si>
  <si>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</si>
  <si>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</si>
  <si>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</si>
  <si>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</si>
  <si>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</si>
  <si>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</si>
  <si>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</si>
  <si>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</si>
  <si>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</si>
  <si>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</si>
  <si>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</si>
  <si>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</si>
  <si>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</si>
  <si>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</si>
  <si>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</si>
  <si>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</si>
  <si>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</si>
  <si>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</si>
  <si>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</si>
  <si>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</si>
  <si>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</si>
  <si>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</si>
  <si>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</si>
  <si>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</si>
  <si>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</si>
  <si>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</si>
  <si>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</si>
  <si>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</si>
  <si>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</si>
  <si>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</si>
  <si>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</si>
  <si>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</si>
  <si>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</si>
  <si>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</si>
  <si>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</si>
  <si>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</si>
  <si>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</si>
  <si>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</si>
  <si>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</si>
  <si>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</si>
  <si>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</si>
  <si>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</si>
  <si>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</si>
  <si>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</si>
  <si>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</si>
  <si>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</si>
  <si>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</si>
  <si>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</si>
  <si>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</si>
  <si>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</si>
  <si>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</si>
  <si>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</si>
  <si>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</si>
  <si>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</si>
  <si>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</si>
  <si>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</si>
  <si>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</si>
  <si>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</si>
  <si>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</si>
  <si>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</si>
  <si>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</si>
  <si>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</si>
  <si>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</si>
  <si>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</si>
  <si>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</si>
  <si>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</si>
  <si>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</si>
  <si>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</si>
  <si>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</si>
  <si>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</si>
  <si>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</si>
  <si>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</si>
  <si>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</si>
  <si>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</si>
  <si>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</si>
  <si>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</si>
  <si>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</si>
  <si>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</si>
  <si>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</si>
  <si>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</si>
  <si>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</si>
  <si>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</si>
  <si>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</si>
  <si>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</si>
  <si>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</si>
  <si>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</si>
  <si>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</si>
  <si>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</si>
  <si>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</si>
  <si>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</si>
  <si>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</si>
  <si>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</si>
  <si>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</si>
  <si>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</si>
  <si>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</si>
  <si>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</si>
  <si>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</si>
  <si>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</si>
  <si>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</si>
  <si>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</si>
  <si>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</si>
  <si>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</si>
  <si>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</si>
  <si>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</si>
  <si>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</si>
  <si>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</si>
  <si>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</si>
  <si>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</si>
  <si>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</si>
  <si>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</si>
  <si>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</si>
  <si>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</si>
  <si>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</si>
  <si>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</si>
  <si>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</si>
  <si>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</si>
  <si>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</si>
  <si>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</si>
  <si>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</si>
  <si>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</si>
  <si>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</si>
  <si>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</si>
  <si>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</si>
  <si>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</si>
  <si>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</si>
  <si>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</si>
  <si>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</si>
  <si>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</si>
  <si>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</si>
  <si>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</si>
  <si>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</si>
  <si>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</si>
  <si>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</si>
  <si>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</si>
  <si>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</si>
  <si>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</si>
  <si>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</si>
  <si>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</si>
  <si>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</si>
  <si>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</si>
  <si>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</si>
  <si>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</si>
  <si>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</si>
  <si>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</si>
  <si>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</si>
  <si>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</si>
  <si>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</si>
  <si>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</si>
  <si>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</si>
  <si>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</si>
  <si>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</si>
  <si>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</si>
  <si>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</si>
  <si>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</si>
  <si>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</si>
  <si>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</si>
  <si>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</si>
  <si>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</si>
  <si>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</si>
  <si>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</si>
  <si>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</si>
  <si>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</si>
  <si>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</si>
  <si>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</si>
  <si>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</si>
  <si>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</si>
  <si>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</si>
  <si>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</si>
  <si>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</si>
  <si>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</si>
  <si>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</si>
  <si>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</si>
  <si>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</si>
  <si>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</si>
  <si>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</si>
  <si>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</si>
  <si>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</si>
  <si>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</si>
  <si>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</si>
  <si>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</si>
  <si>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</si>
  <si>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</si>
  <si>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</si>
  <si>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</si>
  <si>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</si>
  <si>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</si>
  <si>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</si>
  <si>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</si>
  <si>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</si>
  <si>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</si>
  <si>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</si>
  <si>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</si>
  <si>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</si>
  <si>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</si>
  <si>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</si>
  <si>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</si>
  <si>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</si>
  <si>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</si>
  <si>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</si>
  <si>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</si>
  <si>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</si>
  <si>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</si>
  <si>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</si>
  <si>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</si>
  <si>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</si>
  <si>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</si>
  <si>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</si>
  <si>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</si>
  <si>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</si>
  <si>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</si>
  <si>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</si>
  <si>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</si>
  <si>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</si>
  <si>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</si>
  <si>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</si>
  <si>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</si>
  <si>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</si>
  <si>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</si>
  <si>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</si>
  <si>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</si>
  <si>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</si>
  <si>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</si>
  <si>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</si>
  <si>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</si>
  <si>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</si>
  <si>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</si>
  <si>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</si>
  <si>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</si>
  <si>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</si>
  <si>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</si>
  <si>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</si>
  <si>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</si>
  <si>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</si>
  <si>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</si>
  <si>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</si>
  <si>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</si>
  <si>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</si>
  <si>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</si>
  <si>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</si>
  <si>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</si>
  <si>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</si>
  <si>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</si>
  <si>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</si>
  <si>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</si>
  <si>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</si>
  <si>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</si>
  <si>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</si>
  <si>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</si>
  <si>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</si>
  <si>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</si>
  <si>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</si>
  <si>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</si>
  <si>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</si>
  <si>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</si>
  <si>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</si>
  <si>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</si>
  <si>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</si>
  <si>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</si>
  <si>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</si>
  <si>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</si>
  <si>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</si>
  <si>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</si>
  <si>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</si>
  <si>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</si>
  <si>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</si>
  <si>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</si>
  <si>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</si>
  <si>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</si>
  <si>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</si>
  <si>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</si>
  <si>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</si>
  <si>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</si>
  <si>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</si>
  <si>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</si>
  <si>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</si>
  <si>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</si>
  <si>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</si>
  <si>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</si>
  <si>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</si>
  <si>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</si>
  <si>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</si>
  <si>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</si>
  <si>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</si>
  <si>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</si>
  <si>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</si>
  <si>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</si>
  <si>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</si>
  <si>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</si>
  <si>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</si>
  <si>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</si>
  <si>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</si>
  <si>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</si>
  <si>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</si>
  <si>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</si>
  <si>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</si>
  <si>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</si>
  <si>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</si>
  <si>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</si>
  <si>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</si>
  <si>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</si>
  <si>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</si>
  <si>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</si>
  <si>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</si>
  <si>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</si>
  <si>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</si>
  <si>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</si>
  <si>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</si>
  <si>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</si>
  <si>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</si>
  <si>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</si>
  <si>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</si>
  <si>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</si>
  <si>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</si>
  <si>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</si>
  <si>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</si>
  <si>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</si>
  <si>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</si>
  <si>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</si>
  <si>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</si>
  <si>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</si>
  <si>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</si>
  <si>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</si>
  <si>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</si>
  <si>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</si>
  <si>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</si>
  <si>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</si>
  <si>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</si>
  <si>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</si>
  <si>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</si>
  <si>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</si>
  <si>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</si>
  <si>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</si>
  <si>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</si>
  <si>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</si>
  <si>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</si>
  <si>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</si>
  <si>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</si>
  <si>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</si>
  <si>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</si>
  <si>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</si>
  <si>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</si>
  <si>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</si>
  <si>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</si>
  <si>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</si>
  <si>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</si>
  <si>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</si>
  <si>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</si>
  <si>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</si>
  <si>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</si>
  <si>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</si>
  <si>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</si>
  <si>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</si>
  <si>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</si>
  <si>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</si>
  <si>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</si>
  <si>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</si>
  <si>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</si>
  <si>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</si>
  <si>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</si>
  <si>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</si>
  <si>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</si>
  <si>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</si>
  <si>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</si>
  <si>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</si>
  <si>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</si>
  <si>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</si>
  <si>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</si>
  <si>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</si>
  <si>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</si>
  <si>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</si>
  <si>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</si>
  <si>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</si>
  <si>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</si>
  <si>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</si>
  <si>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</si>
  <si>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</si>
  <si>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</si>
  <si>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</si>
  <si>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</si>
  <si>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</si>
  <si>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</si>
  <si>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</si>
  <si>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</si>
  <si>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</si>
  <si>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</si>
  <si>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</si>
  <si>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</si>
  <si>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</si>
  <si>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</si>
  <si>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</si>
  <si>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</si>
  <si>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</si>
  <si>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</si>
  <si>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</si>
  <si>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</si>
  <si>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</si>
  <si>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</si>
  <si>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</si>
  <si>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</si>
  <si>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</si>
  <si>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</si>
  <si>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</si>
  <si>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</si>
  <si>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</si>
  <si>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</si>
  <si>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</si>
  <si>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</si>
  <si>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</si>
  <si>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</si>
  <si>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</si>
  <si>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</si>
  <si>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</si>
  <si>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</si>
  <si>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</si>
  <si>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</si>
  <si>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</si>
  <si>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</si>
  <si>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</si>
  <si>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</si>
  <si>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</si>
  <si>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</si>
  <si>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</si>
  <si>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</si>
  <si>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</si>
  <si>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</si>
  <si>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</si>
  <si>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</si>
  <si>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</si>
  <si>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</si>
  <si>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</si>
  <si>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</si>
  <si>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</si>
  <si>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</si>
  <si>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</si>
  <si>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</si>
  <si>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</si>
  <si>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</si>
  <si>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</si>
  <si>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</si>
  <si>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</si>
  <si>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</si>
  <si>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</si>
  <si>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</si>
  <si>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</si>
  <si>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</si>
  <si>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</si>
  <si>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</si>
  <si>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</si>
  <si>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</si>
  <si>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</si>
  <si>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</si>
  <si>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</si>
  <si>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</si>
  <si>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</si>
  <si>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</si>
  <si>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</si>
  <si>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</si>
  <si>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</si>
  <si>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</si>
  <si>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</si>
  <si>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</si>
  <si>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</si>
  <si>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</si>
  <si>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</si>
  <si>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</si>
  <si>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</si>
  <si>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</si>
  <si>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</si>
  <si>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</si>
  <si>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</si>
  <si>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</si>
  <si>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</si>
  <si>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</si>
  <si>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</si>
  <si>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</si>
  <si>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</si>
  <si>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</si>
  <si>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</si>
  <si>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</si>
  <si>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</si>
  <si>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</si>
  <si>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</si>
  <si>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</si>
  <si>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</si>
  <si>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</si>
  <si>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</si>
  <si>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</si>
  <si>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</si>
  <si>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</si>
  <si>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</si>
  <si>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</si>
  <si>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</si>
  <si>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</si>
  <si>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</si>
  <si>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</si>
  <si>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</si>
  <si>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</si>
  <si>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</si>
  <si>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</si>
  <si>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</si>
  <si>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</si>
  <si>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</si>
  <si>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</si>
  <si>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</si>
  <si>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</si>
  <si>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</si>
  <si>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</si>
  <si>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</si>
  <si>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</si>
  <si>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</si>
  <si>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</si>
  <si>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</si>
  <si>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</si>
  <si>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</si>
  <si>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</si>
  <si>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</si>
  <si>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</si>
  <si>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</si>
  <si>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</si>
  <si>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</si>
  <si>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</si>
  <si>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</si>
  <si>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</si>
  <si>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</si>
  <si>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</si>
  <si>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</si>
  <si>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</si>
  <si>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</si>
  <si>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</si>
  <si>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</si>
  <si>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</si>
  <si>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</si>
  <si>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</si>
  <si>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</si>
  <si>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</si>
  <si>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</si>
  <si>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</si>
  <si>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</si>
  <si>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</si>
  <si>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</si>
  <si>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</si>
  <si>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</si>
  <si>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</si>
  <si>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</si>
  <si>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</si>
  <si>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</si>
  <si>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</si>
  <si>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</si>
  <si>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</si>
  <si>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</si>
  <si>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</si>
  <si>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</si>
  <si>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</si>
  <si>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</si>
  <si>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</si>
  <si>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</si>
  <si>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</si>
  <si>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</si>
  <si>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</si>
  <si>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</si>
  <si>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</si>
  <si>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</si>
  <si>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</si>
  <si>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</si>
  <si>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</si>
  <si>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</si>
  <si>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</si>
  <si>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</si>
  <si>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</si>
  <si>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</si>
  <si>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</si>
  <si>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</si>
  <si>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</si>
  <si>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</si>
  <si>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</si>
  <si>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</si>
  <si>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</si>
  <si>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</si>
  <si>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</si>
  <si>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</si>
  <si>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</si>
  <si>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</si>
  <si>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</si>
  <si>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</si>
  <si>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</si>
  <si>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</si>
  <si>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</si>
  <si>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</si>
  <si>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</si>
  <si>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</si>
  <si>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</si>
  <si>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</si>
  <si>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</si>
  <si>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</si>
  <si>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</si>
  <si>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</si>
  <si>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</si>
  <si>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</si>
  <si>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</si>
  <si>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</si>
  <si>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</si>
  <si>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</si>
  <si>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</si>
  <si>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</si>
  <si>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</si>
  <si>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</si>
  <si>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</si>
  <si>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</si>
  <si>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</si>
  <si>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</si>
  <si>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</si>
  <si>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</si>
  <si>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</si>
  <si>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</si>
  <si>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</si>
  <si>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</si>
  <si>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</si>
  <si>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</si>
  <si>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</si>
  <si>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</si>
  <si>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</si>
  <si>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</si>
  <si>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</si>
  <si>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</si>
  <si>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</si>
  <si>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</si>
  <si>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</si>
  <si>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</si>
  <si>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</si>
  <si>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</si>
  <si>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</si>
  <si>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</si>
  <si>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</si>
  <si>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</si>
  <si>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</si>
  <si>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</si>
  <si>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</si>
  <si>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</si>
  <si>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</si>
  <si>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</si>
  <si>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</si>
  <si>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</si>
  <si>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</si>
  <si>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</si>
  <si>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</si>
  <si>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</si>
  <si>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</si>
  <si>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</si>
  <si>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</si>
  <si>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</si>
  <si>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</si>
  <si>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</si>
  <si>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</si>
  <si>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</si>
  <si>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</si>
  <si>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</si>
  <si>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</si>
  <si>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</si>
  <si>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</si>
  <si>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</si>
  <si>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</si>
  <si>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</si>
  <si>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</si>
  <si>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</si>
  <si>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</si>
  <si>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</si>
  <si>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</si>
  <si>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</si>
  <si>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</si>
  <si>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</si>
  <si>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</si>
  <si>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</si>
  <si>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</si>
  <si>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</si>
  <si>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</si>
  <si>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</si>
  <si>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</si>
  <si>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</si>
  <si>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</si>
  <si>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</si>
  <si>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</si>
  <si>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</si>
  <si>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</si>
  <si>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</si>
  <si>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</si>
  <si>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</si>
  <si>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</si>
  <si>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</si>
  <si>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</si>
  <si>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</si>
  <si>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</si>
  <si>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</si>
  <si>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</si>
  <si>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</si>
  <si>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</si>
  <si>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</si>
  <si>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</si>
  <si>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</si>
  <si>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</si>
  <si>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</si>
  <si>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</si>
  <si>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</si>
  <si>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</si>
  <si>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</si>
  <si>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</si>
  <si>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</si>
  <si>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</si>
  <si>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</si>
  <si>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</si>
  <si>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</si>
  <si>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</si>
  <si>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</si>
  <si>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</si>
  <si>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</si>
  <si>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</si>
  <si>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</si>
  <si>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</si>
  <si>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</si>
  <si>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</si>
  <si>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</si>
  <si>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</si>
  <si>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</si>
  <si>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</si>
  <si>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</si>
  <si>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</si>
  <si>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</si>
  <si>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</si>
  <si>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</si>
  <si>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</si>
  <si>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</si>
  <si>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</si>
  <si>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</si>
  <si>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</si>
  <si>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</si>
  <si>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</si>
  <si>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</si>
  <si>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</si>
  <si>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</si>
  <si>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</si>
  <si>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</si>
  <si>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</si>
  <si>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</si>
  <si>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</si>
  <si>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</si>
  <si>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</si>
  <si>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</si>
  <si>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</si>
  <si>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</si>
  <si>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</si>
  <si>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</si>
  <si>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</si>
  <si>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</si>
  <si>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</si>
  <si>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</si>
  <si>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</si>
  <si>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</si>
  <si>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</si>
  <si>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</si>
  <si>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</si>
  <si>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</si>
  <si>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</si>
  <si>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</si>
  <si>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</si>
  <si>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</si>
  <si>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</si>
  <si>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</si>
  <si>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</si>
  <si>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</si>
  <si>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</si>
  <si>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</si>
  <si>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</si>
  <si>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</si>
  <si>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</si>
  <si>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</si>
  <si>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</si>
  <si>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</si>
  <si>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</si>
  <si>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</si>
  <si>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</si>
  <si>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</si>
  <si>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</si>
  <si>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</si>
  <si>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</si>
  <si>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</si>
  <si>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</si>
  <si>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</si>
  <si>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</si>
  <si>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</si>
  <si>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</si>
  <si>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</si>
  <si>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</si>
  <si>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</si>
  <si>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</si>
  <si>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</si>
  <si>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</si>
  <si>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</si>
  <si>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</si>
  <si>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</si>
  <si>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</si>
  <si>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</si>
  <si>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</si>
  <si>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</si>
  <si>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</si>
  <si>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</si>
  <si>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</si>
  <si>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</si>
  <si>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</si>
  <si>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</si>
  <si>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</si>
  <si>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</si>
  <si>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</si>
  <si>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</si>
  <si>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</si>
  <si>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</si>
  <si>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</si>
  <si>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</si>
  <si>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</si>
  <si>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</si>
  <si>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</si>
  <si>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</si>
  <si>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</si>
  <si>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</si>
  <si>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</si>
  <si>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</si>
  <si>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</si>
  <si>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</si>
  <si>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</si>
  <si>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</si>
  <si>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</si>
  <si>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</si>
  <si>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</si>
  <si>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</si>
  <si>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</si>
  <si>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</si>
  <si>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</si>
  <si>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</si>
  <si>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</si>
  <si>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</si>
  <si>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</si>
  <si>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</si>
  <si>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</si>
  <si>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</si>
  <si>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</si>
  <si>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</si>
  <si>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</si>
  <si>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</si>
  <si>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</si>
  <si>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</si>
  <si>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</si>
  <si>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</si>
  <si>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</si>
  <si>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</si>
  <si>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</si>
  <si>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</si>
  <si>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</si>
  <si>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</si>
  <si>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</si>
  <si>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</si>
  <si>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</si>
  <si>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</si>
  <si>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</si>
  <si>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</si>
  <si>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</si>
  <si>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</si>
  <si>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</si>
  <si>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</si>
  <si>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</si>
  <si>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</si>
  <si>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</si>
  <si>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</si>
  <si>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</si>
  <si>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</si>
  <si>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</si>
  <si>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</si>
  <si>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</si>
  <si>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</si>
  <si>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</si>
  <si>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</si>
  <si>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</si>
  <si>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</si>
  <si>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</si>
  <si>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</si>
  <si>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</si>
  <si>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</si>
  <si>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</si>
  <si>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</si>
  <si>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</si>
  <si>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</si>
  <si>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</si>
  <si>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</si>
  <si>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</si>
  <si>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</si>
  <si>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</si>
  <si>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</si>
  <si>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</si>
  <si>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</si>
  <si>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</si>
  <si>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</si>
  <si>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</si>
  <si>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</si>
  <si>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</si>
  <si>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</si>
  <si>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</si>
  <si>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</si>
  <si>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</si>
  <si>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</si>
  <si>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</si>
  <si>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</si>
  <si>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</si>
  <si>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</si>
  <si>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</si>
  <si>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</si>
  <si>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</si>
  <si>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</si>
  <si>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</si>
  <si>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</si>
  <si>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</si>
  <si>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</si>
  <si>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</si>
  <si>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</si>
  <si>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</si>
  <si>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</si>
  <si>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</si>
  <si>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</si>
  <si>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</si>
  <si>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</si>
  <si>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</si>
  <si>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</si>
  <si>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</si>
  <si>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</si>
  <si>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</si>
  <si>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</si>
  <si>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</si>
  <si>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</si>
  <si>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</si>
  <si>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</si>
  <si>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</si>
  <si>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</si>
  <si>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</si>
  <si>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</si>
  <si>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</si>
  <si>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</si>
  <si>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</si>
  <si>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</si>
  <si>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</si>
  <si>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</si>
  <si>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</si>
  <si>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</si>
  <si>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</si>
  <si>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</si>
  <si>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</si>
  <si>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</si>
  <si>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</si>
  <si>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</si>
  <si>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</si>
  <si>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</si>
  <si>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</si>
  <si>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</si>
  <si>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</si>
  <si>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</si>
  <si>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</si>
  <si>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</si>
  <si>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</si>
  <si>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</si>
  <si>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</si>
  <si>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</si>
  <si>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</si>
  <si>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</si>
  <si>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</si>
  <si>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</si>
  <si>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</si>
  <si>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</si>
  <si>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</si>
  <si>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</si>
  <si>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</si>
  <si>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</si>
  <si>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</si>
  <si>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</si>
  <si>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</si>
  <si>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</si>
  <si>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</si>
  <si>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</si>
  <si>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</si>
  <si>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</si>
  <si>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</si>
  <si>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</si>
  <si>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</si>
  <si>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</si>
  <si>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</si>
  <si>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</si>
  <si>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</si>
  <si>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</si>
  <si>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</si>
  <si>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</si>
  <si>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</si>
  <si>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</si>
  <si>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</si>
  <si>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</si>
  <si>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</si>
  <si>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</si>
  <si>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</si>
  <si>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</si>
  <si>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</si>
  <si>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</si>
  <si>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</si>
  <si>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</si>
  <si>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</si>
  <si>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</si>
  <si>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</si>
  <si>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</si>
  <si>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</si>
  <si>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</si>
  <si>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</si>
  <si>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</si>
  <si>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</si>
  <si>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</si>
  <si>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</si>
  <si>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</si>
  <si>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</si>
  <si>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</si>
  <si>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</si>
  <si>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</si>
  <si>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</si>
  <si>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</si>
  <si>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</si>
  <si>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</si>
  <si>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</si>
  <si>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</si>
  <si>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</si>
  <si>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</si>
  <si>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</si>
  <si>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</si>
  <si>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</si>
  <si>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</si>
  <si>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</si>
  <si>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</si>
  <si>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</si>
  <si>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</si>
  <si>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</si>
  <si>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</si>
  <si>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</si>
  <si>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</si>
  <si>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</si>
  <si>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</si>
  <si>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</si>
  <si>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</si>
  <si>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</si>
  <si>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</si>
  <si>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</si>
  <si>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</si>
  <si>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</si>
  <si>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</si>
  <si>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</si>
  <si>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</si>
  <si>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</si>
  <si>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</si>
  <si>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</si>
  <si>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</si>
  <si>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</si>
  <si>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</si>
  <si>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</si>
  <si>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</si>
  <si>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</si>
  <si>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</si>
  <si>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</si>
  <si>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</si>
  <si>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</si>
  <si>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</si>
  <si>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</si>
  <si>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</si>
  <si>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</si>
  <si>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</si>
  <si>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</si>
  <si>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</si>
  <si>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</si>
  <si>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</si>
  <si>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</si>
  <si>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</si>
  <si>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</si>
  <si>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</si>
  <si>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</si>
  <si>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</si>
  <si>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</si>
  <si>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</si>
  <si>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</si>
  <si>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</si>
  <si>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</si>
  <si>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</si>
  <si>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</si>
  <si>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</si>
  <si>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</si>
  <si>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</si>
  <si>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</si>
  <si>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</si>
  <si>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</si>
  <si>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</si>
  <si>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</si>
  <si>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</si>
  <si>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</si>
  <si>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</si>
  <si>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</si>
  <si>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</si>
  <si>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</si>
  <si>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</si>
  <si>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</si>
  <si>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</si>
  <si>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</si>
  <si>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</si>
  <si>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</si>
  <si>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</si>
  <si>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</si>
  <si>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</si>
  <si>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</si>
  <si>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</si>
  <si>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</si>
  <si>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</si>
  <si>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</si>
  <si>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</si>
  <si>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</si>
  <si>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</si>
  <si>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</si>
  <si>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</si>
  <si>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</si>
  <si>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</si>
  <si>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</si>
  <si>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</si>
  <si>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</si>
  <si>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</si>
  <si>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</si>
  <si>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</si>
  <si>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</si>
  <si>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</si>
  <si>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</si>
  <si>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</si>
  <si>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</si>
  <si>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</si>
  <si>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</si>
  <si>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</si>
  <si>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</si>
  <si>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</si>
  <si>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</si>
  <si>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</si>
  <si>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</si>
  <si>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</si>
  <si>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</si>
  <si>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</si>
  <si>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</si>
  <si>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</si>
  <si>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</si>
  <si>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</si>
  <si>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</si>
  <si>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</si>
  <si>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</si>
  <si>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</si>
  <si>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</si>
  <si>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</si>
  <si>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</si>
  <si>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</si>
  <si>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</si>
  <si>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</si>
  <si>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</si>
  <si>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</si>
  <si>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</si>
  <si>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</si>
  <si>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</si>
  <si>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</si>
  <si>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</si>
  <si>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</si>
  <si>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</si>
  <si>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</si>
  <si>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</si>
  <si>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</si>
  <si>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</si>
  <si>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</si>
  <si>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</si>
  <si>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</si>
  <si>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</si>
  <si>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</si>
  <si>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</si>
  <si>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</si>
  <si>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</si>
  <si>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</si>
  <si>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</si>
  <si>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</si>
  <si>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</si>
  <si>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</si>
  <si>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</si>
  <si>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</si>
  <si>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</si>
  <si>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</si>
  <si>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</si>
  <si>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</si>
  <si>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</si>
  <si>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</si>
  <si>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</si>
  <si>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</si>
  <si>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</si>
  <si>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</si>
  <si>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</si>
  <si>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</si>
  <si>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</si>
  <si>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</si>
  <si>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</si>
  <si>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</si>
  <si>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</si>
  <si>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</si>
  <si>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</si>
  <si>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</si>
  <si>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</si>
  <si>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</si>
  <si>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</si>
  <si>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</si>
  <si>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</si>
  <si>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</si>
  <si>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</si>
  <si>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</si>
  <si>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</si>
  <si>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</si>
  <si>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</si>
  <si>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</si>
  <si>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</si>
  <si>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</si>
  <si>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</si>
  <si>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</si>
  <si>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</si>
  <si>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</si>
  <si>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</si>
  <si>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</si>
  <si>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</si>
  <si>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</si>
  <si>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</si>
  <si>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</si>
  <si>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</si>
  <si>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</si>
  <si>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</si>
  <si>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</si>
  <si>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</si>
  <si>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</si>
  <si>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</si>
  <si>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</si>
  <si>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</si>
  <si>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</si>
  <si>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</si>
  <si>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</si>
  <si>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</si>
  <si>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</si>
  <si>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</si>
  <si>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</si>
  <si>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</si>
  <si>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</si>
  <si>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</si>
  <si>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</si>
  <si>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</si>
  <si>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</si>
  <si>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</si>
  <si>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</si>
  <si>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</si>
  <si>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</si>
  <si>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</si>
  <si>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</si>
  <si>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</si>
  <si>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</si>
  <si>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</si>
  <si>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</si>
  <si>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</si>
  <si>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</si>
  <si>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</si>
  <si>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</si>
  <si>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</si>
  <si>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</si>
  <si>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</si>
  <si>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</si>
  <si>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</si>
  <si>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</si>
  <si>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</si>
  <si>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</si>
  <si>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</si>
  <si>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</si>
  <si>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</si>
  <si>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</si>
  <si>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</si>
  <si>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</si>
  <si>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</si>
  <si>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</si>
  <si>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</si>
  <si>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</si>
  <si>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</si>
  <si>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</si>
  <si>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</si>
  <si>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</si>
  <si>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</si>
  <si>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</si>
  <si>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</si>
  <si>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</si>
  <si>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</si>
  <si>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</si>
  <si>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</si>
  <si>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</si>
  <si>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</si>
  <si>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</si>
  <si>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</si>
  <si>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</si>
  <si>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</si>
  <si>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</si>
  <si>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</si>
  <si>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</si>
  <si>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</si>
  <si>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</si>
  <si>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</si>
  <si>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</si>
  <si>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</si>
  <si>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</si>
  <si>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</si>
  <si>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</si>
  <si>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</si>
  <si>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</si>
  <si>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</si>
  <si>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</si>
  <si>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</si>
  <si>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</si>
  <si>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</si>
  <si>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</si>
  <si>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</si>
  <si>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</si>
  <si>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</si>
  <si>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</si>
  <si>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</si>
  <si>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</si>
  <si>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</si>
  <si>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</si>
  <si>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</si>
  <si>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</si>
  <si>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</si>
  <si>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</si>
  <si>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</si>
  <si>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</si>
  <si>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</si>
  <si>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</si>
  <si>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</si>
  <si>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</si>
  <si>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</si>
  <si>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</si>
  <si>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</si>
  <si>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</si>
  <si>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</si>
  <si>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</si>
  <si>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</si>
  <si>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</si>
  <si>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</si>
  <si>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</si>
  <si>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</si>
  <si>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</si>
  <si>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</si>
  <si>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</si>
  <si>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</si>
  <si>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</si>
  <si>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</si>
  <si>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</si>
  <si>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</si>
  <si>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</si>
  <si>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</si>
  <si>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</si>
  <si>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</si>
  <si>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</si>
  <si>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</si>
  <si>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</si>
  <si>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</si>
  <si>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</si>
  <si>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</si>
  <si>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</si>
  <si>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</si>
  <si>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</si>
  <si>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</si>
  <si>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</si>
  <si>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</si>
  <si>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</si>
  <si>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</si>
  <si>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</si>
  <si>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</si>
  <si>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</si>
  <si>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</si>
  <si>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</si>
  <si>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</si>
  <si>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</si>
  <si>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</si>
  <si>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</si>
  <si>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</si>
  <si>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</si>
  <si>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</si>
  <si>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</si>
  <si>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</si>
  <si>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</si>
  <si>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</si>
  <si>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</si>
  <si>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</si>
  <si>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</si>
  <si>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</si>
  <si>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</si>
  <si>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</si>
  <si>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</si>
  <si>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</si>
  <si>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</si>
  <si>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</si>
  <si>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</si>
  <si>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</si>
  <si>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</si>
  <si>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</si>
  <si>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</si>
  <si>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</si>
  <si>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</si>
  <si>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</si>
  <si>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</si>
  <si>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</si>
  <si>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</si>
  <si>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</si>
  <si>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</si>
  <si>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</si>
  <si>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</si>
  <si>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</si>
  <si>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</si>
  <si>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</si>
  <si>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</si>
  <si>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</si>
  <si>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</si>
  <si>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</si>
  <si>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</si>
  <si>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</si>
  <si>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</si>
  <si>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</si>
  <si>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</si>
  <si>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</si>
  <si>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</si>
  <si>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</si>
  <si>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</si>
  <si>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</si>
  <si>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</si>
  <si>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</si>
  <si>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</si>
  <si>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</si>
  <si>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</si>
  <si>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</si>
  <si>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</si>
  <si>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</si>
  <si>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</si>
  <si>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</si>
  <si>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</si>
  <si>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</si>
  <si>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</si>
  <si>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</si>
  <si>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</si>
  <si>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</si>
  <si>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</si>
  <si>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</si>
  <si>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</si>
  <si>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</si>
  <si>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</si>
  <si>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</si>
  <si>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</si>
  <si>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</si>
  <si>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</si>
  <si>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</si>
  <si>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</si>
  <si>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</si>
  <si>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</si>
  <si>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</si>
  <si>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</si>
  <si>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</si>
  <si>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</si>
  <si>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</si>
  <si>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</si>
  <si>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</si>
  <si>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</si>
  <si>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</si>
  <si>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</si>
  <si>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</si>
  <si>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</si>
  <si>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</si>
  <si>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</si>
  <si>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</si>
  <si>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</si>
  <si>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</si>
  <si>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</si>
  <si>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</si>
  <si>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</si>
  <si>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</si>
  <si>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</si>
  <si>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</si>
  <si>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</si>
  <si>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</si>
  <si>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</si>
  <si>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</si>
  <si>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</si>
  <si>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</si>
  <si>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</si>
  <si>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</si>
  <si>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</si>
  <si>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</si>
  <si>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</si>
  <si>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</si>
  <si>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</si>
  <si>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</si>
  <si>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</si>
  <si>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</si>
  <si>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</si>
  <si>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</si>
  <si>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</si>
  <si>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</si>
  <si>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</si>
  <si>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</si>
  <si>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</si>
  <si>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</si>
  <si>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</si>
  <si>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</si>
  <si>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</si>
  <si>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</si>
  <si>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</si>
  <si>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</si>
  <si>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</si>
  <si>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</si>
  <si>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</si>
  <si>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</si>
  <si>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</si>
  <si>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</si>
  <si>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</si>
  <si>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</si>
  <si>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</si>
  <si>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</si>
  <si>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</si>
  <si>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</si>
  <si>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</si>
  <si>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</si>
  <si>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</si>
  <si>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</si>
  <si>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</si>
  <si>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</si>
  <si>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</si>
  <si>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</si>
  <si>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</si>
  <si>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</si>
  <si>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</si>
  <si>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</si>
  <si>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</si>
  <si>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</si>
  <si>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</si>
  <si>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</si>
  <si>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</si>
  <si>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</si>
  <si>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</si>
  <si>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</si>
  <si>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</si>
  <si>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</si>
  <si>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</si>
  <si>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</si>
  <si>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</si>
  <si>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</si>
  <si>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</si>
  <si>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</si>
  <si>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</si>
  <si>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</si>
  <si>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</si>
  <si>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</si>
  <si>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</si>
  <si>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</si>
  <si>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</si>
  <si>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</si>
  <si>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</si>
  <si>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</si>
  <si>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</si>
  <si>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</si>
  <si>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</si>
  <si>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</si>
  <si>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</si>
  <si>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</si>
  <si>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</si>
  <si>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</si>
  <si>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</si>
  <si>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</si>
  <si>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</si>
  <si>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</si>
  <si>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</si>
  <si>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</si>
  <si>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</si>
  <si>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</si>
  <si>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</si>
  <si>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</si>
  <si>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</si>
  <si>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</si>
  <si>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</si>
  <si>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</si>
  <si>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</si>
  <si>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</si>
  <si>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</si>
  <si>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</si>
  <si>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</si>
  <si>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</si>
  <si>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</si>
  <si>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</si>
  <si>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</si>
  <si>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</si>
  <si>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</si>
  <si>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</si>
  <si>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</si>
  <si>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</si>
  <si>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</si>
  <si>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</si>
  <si>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</si>
  <si>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</si>
  <si>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</si>
  <si>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</si>
  <si>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</si>
  <si>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</si>
  <si>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</si>
  <si>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</si>
  <si>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</si>
  <si>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</si>
  <si>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</si>
  <si>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</si>
  <si>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</si>
  <si>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</si>
  <si>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</si>
  <si>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</si>
  <si>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</si>
  <si>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</si>
  <si>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</si>
  <si>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</si>
  <si>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</si>
  <si>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</si>
  <si>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</si>
  <si>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</si>
  <si>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</si>
  <si>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</si>
  <si>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</si>
  <si>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</si>
  <si>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</si>
  <si>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</si>
  <si>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</si>
  <si>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</si>
  <si>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</si>
  <si>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</si>
  <si>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</si>
  <si>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</si>
  <si>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</si>
  <si>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</si>
  <si>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</si>
  <si>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</si>
  <si>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</si>
  <si>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</si>
  <si>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</si>
  <si>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</si>
  <si>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</si>
  <si>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</si>
  <si>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</si>
  <si>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</si>
  <si>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</si>
  <si>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</si>
  <si>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</si>
  <si>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</si>
  <si>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</si>
  <si>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</si>
  <si>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</si>
  <si>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</si>
  <si>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</si>
  <si>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</si>
  <si>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</si>
  <si>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</si>
  <si>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</si>
  <si>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</si>
  <si>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</si>
  <si>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</si>
  <si>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</si>
  <si>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</si>
  <si>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</si>
  <si>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</si>
  <si>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</si>
  <si>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</si>
  <si>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</si>
  <si>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</si>
  <si>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</si>
  <si>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</si>
  <si>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</si>
  <si>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</si>
  <si>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</si>
  <si>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</si>
  <si>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</si>
  <si>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</si>
  <si>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</si>
  <si>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</si>
  <si>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</si>
  <si>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</si>
  <si>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</si>
  <si>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</si>
  <si>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</si>
  <si>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</si>
  <si>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</si>
  <si>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</si>
  <si>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</si>
  <si>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</si>
  <si>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</si>
  <si>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</si>
  <si>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</si>
  <si>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</si>
  <si>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</si>
  <si>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</si>
  <si>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</si>
  <si>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</si>
  <si>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</si>
  <si>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</si>
  <si>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</si>
  <si>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</si>
  <si>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</si>
  <si>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</si>
  <si>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</si>
  <si>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</si>
  <si>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</si>
  <si>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</si>
  <si>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</si>
  <si>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</si>
  <si>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</si>
  <si>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</si>
  <si>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</si>
  <si>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</si>
  <si>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</si>
  <si>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</si>
  <si>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</si>
  <si>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</si>
  <si>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</si>
  <si>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</si>
  <si>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</si>
  <si>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</si>
  <si>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</si>
  <si>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</si>
  <si>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</si>
  <si>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</si>
  <si>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</si>
  <si>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</si>
  <si>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</si>
  <si>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</si>
  <si>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</si>
  <si>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</si>
  <si>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</si>
  <si>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</si>
  <si>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</si>
  <si>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</si>
  <si>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</si>
  <si>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</si>
  <si>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</si>
  <si>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</si>
  <si>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</si>
  <si>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</si>
  <si>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</si>
  <si>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</si>
  <si>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</si>
  <si>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</si>
  <si>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</si>
  <si>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</si>
  <si>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</si>
  <si>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</si>
  <si>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</si>
  <si>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</si>
  <si>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</si>
  <si>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</si>
  <si>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</si>
  <si>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</si>
  <si>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</si>
  <si>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</si>
  <si>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</si>
  <si>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</si>
  <si>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</si>
  <si>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</si>
  <si>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</si>
  <si>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</si>
  <si>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</si>
  <si>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</si>
  <si>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</si>
  <si>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</si>
  <si>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</si>
  <si>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</si>
  <si>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</si>
  <si>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</si>
  <si>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</si>
  <si>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</si>
  <si>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</si>
  <si>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</si>
  <si>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</si>
  <si>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</si>
  <si>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</si>
  <si>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</si>
  <si>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</si>
  <si>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</si>
  <si>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</si>
  <si>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</si>
  <si>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</si>
  <si>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</si>
  <si>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</si>
  <si>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</si>
  <si>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</si>
  <si>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</si>
  <si>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</si>
  <si>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</si>
  <si>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</si>
  <si>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</si>
  <si>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</si>
  <si>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</si>
  <si>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</si>
  <si>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</si>
  <si>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</si>
  <si>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</si>
  <si>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</si>
  <si>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</si>
  <si>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</si>
  <si>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</si>
  <si>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</si>
  <si>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</si>
  <si>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</si>
  <si>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</si>
  <si>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</si>
  <si>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</si>
  <si>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</si>
  <si>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</si>
  <si>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</si>
  <si>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</si>
  <si>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</si>
  <si>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</si>
  <si>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</si>
  <si>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</si>
  <si>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</si>
  <si>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</si>
  <si>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</si>
  <si>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</si>
  <si>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</si>
  <si>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</si>
  <si>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</si>
  <si>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</si>
  <si>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</si>
  <si>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</si>
  <si>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</si>
  <si>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</si>
  <si>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</si>
  <si>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</si>
  <si>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</si>
  <si>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</si>
  <si>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</si>
  <si>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</si>
  <si>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</si>
  <si>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</si>
  <si>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</si>
  <si>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</si>
  <si>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</si>
  <si>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</si>
  <si>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</si>
  <si>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</si>
  <si>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</si>
  <si>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</si>
  <si>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</si>
  <si>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</si>
  <si>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</si>
  <si>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</si>
  <si>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</si>
  <si>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</si>
  <si>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</si>
  <si>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</si>
  <si>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</si>
  <si>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</si>
  <si>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</si>
  <si>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</si>
  <si>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</si>
  <si>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</si>
  <si>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</si>
  <si>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</si>
  <si>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</si>
  <si>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</si>
  <si>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</si>
  <si>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</si>
  <si>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</si>
  <si>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</si>
  <si>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</si>
  <si>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</si>
  <si>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</si>
  <si>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</si>
  <si>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</si>
  <si>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</si>
  <si>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</si>
  <si>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</si>
  <si>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</si>
  <si>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</si>
  <si>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</si>
  <si>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</si>
  <si>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</si>
  <si>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</si>
  <si>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</si>
  <si>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</si>
  <si>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</si>
  <si>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</si>
  <si>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</si>
  <si>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</si>
  <si>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</si>
  <si>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</si>
  <si>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</si>
  <si>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</si>
  <si>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</si>
  <si>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</si>
  <si>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</si>
  <si>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</si>
  <si>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</si>
  <si>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</si>
  <si>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</si>
  <si>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</si>
  <si>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</si>
  <si>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</si>
  <si>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</si>
  <si>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</si>
  <si>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</si>
  <si>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</si>
  <si>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</si>
  <si>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</si>
  <si>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</si>
  <si>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</si>
  <si>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</si>
  <si>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</si>
  <si>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</si>
  <si>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</si>
  <si>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</si>
  <si>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</si>
  <si>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</si>
  <si>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</si>
  <si>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</si>
  <si>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</si>
  <si>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</si>
  <si>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</si>
  <si>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</si>
  <si>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</si>
  <si>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</si>
  <si>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</si>
  <si>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</si>
  <si>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</si>
  <si>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</si>
  <si>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</si>
  <si>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</si>
  <si>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</si>
  <si>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</si>
  <si>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</si>
  <si>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</si>
  <si>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</si>
  <si>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</si>
  <si>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</si>
  <si>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</si>
  <si>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</si>
  <si>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</si>
  <si>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</si>
  <si>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</si>
  <si>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</si>
  <si>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</si>
  <si>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</si>
  <si>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</si>
  <si>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</si>
  <si>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</si>
  <si>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</si>
  <si>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</si>
  <si>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</si>
  <si>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</si>
  <si>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</si>
  <si>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</si>
  <si>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</si>
  <si>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</si>
  <si>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</si>
  <si>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</si>
  <si>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</si>
  <si>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</si>
  <si>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</si>
  <si>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</si>
  <si>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</si>
  <si>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</si>
  <si>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</si>
  <si>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</si>
  <si>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</si>
  <si>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</si>
  <si>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</si>
  <si>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</si>
  <si>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</si>
  <si>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</si>
  <si>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</si>
  <si>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</si>
  <si>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</si>
  <si>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</si>
  <si>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</si>
  <si>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</si>
  <si>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</si>
  <si>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</si>
  <si>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</si>
  <si>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</si>
  <si>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</si>
  <si>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</si>
  <si>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</si>
  <si>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</si>
  <si>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</si>
  <si>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</si>
  <si>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</si>
  <si>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</si>
  <si>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</si>
  <si>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</si>
  <si>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</si>
  <si>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</si>
  <si>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</si>
  <si>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</si>
  <si>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</si>
  <si>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</si>
  <si>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</si>
  <si>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</si>
  <si>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</si>
  <si>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</si>
  <si>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</si>
  <si>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</si>
  <si>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</si>
  <si>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</si>
  <si>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</si>
  <si>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</si>
  <si>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</si>
  <si>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</si>
  <si>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</si>
  <si>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</si>
  <si>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</si>
  <si>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</si>
  <si>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</si>
  <si>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</si>
  <si>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</si>
  <si>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</si>
  <si>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</si>
  <si>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</si>
  <si>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</si>
  <si>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</si>
  <si>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</si>
  <si>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</si>
  <si>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</si>
  <si>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</si>
  <si>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</si>
  <si>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</si>
  <si>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</si>
  <si>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</si>
  <si>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</si>
  <si>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</si>
  <si>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</si>
  <si>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</si>
  <si>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</si>
  <si>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</si>
  <si>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</si>
  <si>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</si>
  <si>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</si>
  <si>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</si>
  <si>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</si>
  <si>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</si>
  <si>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</si>
  <si>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</si>
  <si>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</si>
  <si>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</si>
  <si>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</si>
  <si>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</si>
  <si>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</si>
  <si>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</si>
  <si>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</si>
  <si>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</si>
  <si>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</si>
  <si>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</si>
  <si>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</si>
  <si>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</si>
  <si>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</si>
  <si>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</si>
  <si>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</si>
  <si>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</si>
  <si>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</si>
  <si>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</si>
  <si>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</si>
  <si>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</si>
  <si>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</si>
  <si>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</si>
  <si>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</si>
  <si>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</si>
  <si>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</si>
  <si>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</si>
  <si>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</si>
  <si>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</si>
  <si>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</si>
  <si>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</si>
  <si>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</si>
  <si>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</si>
  <si>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</si>
  <si>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</si>
  <si>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</si>
  <si>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</si>
  <si>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</si>
  <si>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</si>
  <si>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</si>
  <si>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</si>
  <si>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</si>
  <si>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</si>
  <si>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</si>
  <si>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</si>
  <si>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</si>
  <si>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</si>
  <si>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</si>
  <si>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</si>
  <si>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</si>
  <si>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</si>
  <si>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</si>
  <si>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</si>
  <si>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</si>
  <si>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</si>
  <si>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</si>
  <si>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</si>
  <si>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</si>
  <si>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</si>
  <si>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</si>
  <si>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</si>
  <si>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</si>
  <si>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</si>
  <si>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</si>
  <si>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</si>
  <si>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</si>
  <si>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</si>
  <si>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</si>
  <si>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</si>
  <si>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</si>
  <si>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</si>
  <si>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</si>
  <si>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</si>
  <si>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</si>
  <si>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</si>
  <si>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</si>
  <si>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</si>
  <si>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</si>
  <si>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</si>
  <si>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</si>
  <si>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</si>
  <si>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</si>
  <si>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</si>
  <si>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</si>
  <si>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</si>
  <si>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</si>
  <si>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</si>
  <si>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</si>
  <si>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</si>
  <si>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</si>
  <si>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</si>
  <si>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</si>
  <si>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</si>
  <si>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</si>
  <si>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</si>
  <si>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</si>
  <si>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</si>
  <si>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</si>
  <si>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</si>
  <si>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</si>
  <si>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</si>
  <si>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</si>
  <si>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</si>
  <si>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</si>
  <si>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</si>
  <si>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</si>
  <si>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</si>
  <si>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</si>
  <si>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</si>
  <si>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</si>
  <si>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</si>
  <si>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</si>
  <si>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</si>
  <si>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</si>
  <si>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</si>
  <si>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</si>
  <si>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</si>
  <si>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</si>
  <si>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</si>
  <si>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</si>
  <si>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</si>
  <si>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</si>
  <si>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</si>
  <si>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</si>
  <si>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</si>
  <si>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</si>
  <si>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</si>
  <si>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</si>
  <si>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</si>
  <si>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</si>
  <si>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</si>
  <si>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</si>
  <si>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</si>
  <si>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</si>
  <si>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</si>
  <si>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</si>
  <si>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</si>
  <si>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</si>
  <si>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</si>
  <si>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</si>
  <si>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</si>
  <si>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</si>
  <si>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</si>
  <si>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</si>
  <si>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</si>
  <si>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</si>
  <si>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</si>
  <si>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</si>
  <si>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</si>
  <si>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</si>
  <si>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</si>
  <si>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</si>
  <si>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</si>
  <si>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</si>
  <si>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</si>
  <si>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</si>
  <si>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</si>
  <si>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</si>
  <si>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</si>
  <si>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</si>
  <si>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</si>
  <si>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</si>
  <si>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</si>
  <si>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</si>
  <si>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</si>
  <si>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</si>
  <si>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</si>
  <si>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</si>
  <si>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</si>
  <si>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</si>
  <si>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</si>
  <si>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</si>
  <si>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</si>
  <si>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</si>
  <si>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</si>
  <si>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</si>
  <si>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</si>
  <si>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</si>
  <si>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</si>
  <si>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</si>
  <si>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</si>
  <si>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</si>
  <si>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</si>
  <si>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</si>
  <si>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</si>
  <si>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</si>
  <si>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</si>
  <si>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</si>
  <si>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</si>
  <si>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</si>
  <si>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</si>
  <si>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</si>
  <si>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</si>
  <si>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</si>
  <si>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</si>
  <si>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</si>
  <si>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</si>
  <si>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</si>
  <si>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</si>
  <si>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</si>
  <si>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</si>
  <si>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</si>
  <si>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</si>
  <si>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</si>
  <si>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</si>
  <si>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</si>
  <si>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</si>
  <si>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</si>
  <si>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</si>
  <si>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</si>
  <si>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</si>
  <si>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</si>
  <si>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</si>
  <si>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</si>
  <si>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</si>
  <si>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</si>
  <si>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</si>
  <si>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</si>
  <si>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</si>
  <si>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</si>
  <si>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</si>
  <si>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</si>
  <si>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</si>
  <si>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</si>
  <si>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</si>
  <si>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</si>
  <si>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</si>
  <si>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</si>
  <si>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</si>
  <si>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</si>
  <si>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</si>
  <si>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</si>
  <si>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</si>
  <si>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</si>
  <si>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</si>
  <si>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</si>
  <si>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</si>
  <si>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</si>
  <si>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</si>
  <si>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</si>
  <si>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</si>
  <si>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</si>
  <si>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</si>
  <si>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</si>
  <si>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</si>
  <si>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</si>
  <si>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</si>
  <si>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</si>
  <si>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</si>
  <si>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</si>
  <si>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</si>
  <si>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</si>
  <si>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</si>
  <si>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</si>
  <si>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</si>
  <si>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</si>
  <si>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</si>
  <si>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</si>
  <si>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</si>
  <si>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</si>
  <si>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</si>
  <si>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</si>
  <si>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</si>
  <si>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</si>
  <si>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</si>
  <si>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</si>
  <si>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</si>
  <si>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</si>
  <si>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</si>
  <si>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</si>
  <si>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</si>
  <si>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</si>
  <si>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</si>
  <si>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</si>
  <si>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</si>
  <si>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</si>
  <si>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</si>
  <si>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</si>
  <si>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</si>
  <si>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</si>
  <si>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</si>
  <si>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</si>
  <si>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</si>
  <si>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</si>
  <si>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</si>
  <si>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</si>
  <si>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</si>
  <si>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</si>
  <si>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</si>
  <si>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</si>
  <si>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</si>
  <si>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</si>
  <si>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</si>
  <si>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</si>
  <si>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</si>
  <si>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</si>
  <si>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</si>
  <si>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</si>
  <si>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</si>
  <si>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</si>
  <si>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</si>
  <si>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</si>
  <si>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</si>
  <si>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</si>
  <si>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</si>
  <si>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</si>
  <si>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</si>
  <si>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</si>
  <si>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</si>
  <si>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</si>
  <si>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</si>
  <si>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</si>
  <si>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</si>
  <si>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</si>
  <si>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</si>
  <si>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</si>
  <si>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</si>
  <si>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</si>
  <si>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</si>
  <si>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</si>
  <si>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</si>
  <si>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</si>
  <si>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</si>
  <si>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</si>
  <si>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</si>
  <si>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</si>
  <si>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</si>
  <si>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</si>
  <si>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</si>
  <si>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</si>
  <si>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</si>
  <si>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</si>
  <si>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</si>
  <si>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</si>
  <si>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</si>
  <si>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</si>
  <si>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</si>
  <si>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</si>
  <si>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</si>
  <si>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</si>
  <si>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</si>
  <si>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</si>
  <si>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</si>
  <si>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</si>
  <si>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</si>
  <si>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</si>
  <si>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</si>
  <si>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</si>
  <si>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</si>
  <si>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</si>
  <si>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</si>
  <si>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</si>
  <si>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</si>
  <si>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</si>
  <si>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</si>
  <si>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</si>
  <si>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</si>
  <si>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</si>
  <si>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</si>
  <si>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</si>
  <si>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</si>
  <si>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</si>
  <si>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</si>
  <si>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</si>
  <si>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</si>
  <si>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</si>
  <si>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</si>
  <si>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</si>
  <si>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</si>
  <si>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</si>
  <si>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</si>
  <si>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</si>
  <si>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</si>
  <si>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</si>
  <si>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</si>
  <si>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</si>
  <si>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</si>
  <si>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</si>
  <si>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</si>
  <si>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</si>
  <si>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</si>
  <si>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</si>
  <si>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</si>
  <si>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</si>
  <si>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</si>
  <si>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</si>
  <si>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</si>
  <si>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</si>
  <si>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</si>
  <si>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</si>
  <si>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</si>
  <si>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</si>
  <si>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</si>
  <si>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</si>
  <si>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</si>
  <si>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</si>
  <si>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</si>
  <si>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</si>
  <si>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</si>
  <si>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</si>
  <si>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</si>
  <si>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</si>
  <si>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</si>
  <si>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</si>
  <si>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</si>
  <si>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</si>
  <si>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</si>
  <si>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</si>
  <si>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</si>
  <si>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</si>
  <si>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</si>
  <si>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</si>
  <si>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</si>
  <si>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</si>
  <si>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</si>
  <si>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</si>
  <si>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</si>
  <si>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</si>
  <si>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</si>
  <si>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</si>
  <si>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</si>
  <si>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</si>
  <si>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</si>
  <si>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</si>
  <si>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</si>
  <si>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</si>
  <si>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</si>
  <si>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</si>
  <si>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</si>
  <si>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</si>
  <si>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</si>
  <si>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</si>
  <si>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</si>
  <si>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</si>
  <si>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</si>
  <si>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</si>
  <si>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</si>
  <si>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</si>
  <si>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</si>
  <si>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</si>
  <si>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</si>
  <si>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</si>
  <si>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</si>
  <si>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</si>
  <si>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</si>
  <si>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</si>
  <si>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</si>
  <si>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</si>
  <si>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</si>
  <si>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</si>
  <si>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</si>
  <si>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</si>
  <si>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</si>
  <si>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</si>
  <si>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</si>
  <si>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</si>
  <si>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</si>
  <si>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</si>
  <si>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</si>
  <si>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</si>
  <si>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</si>
  <si>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</si>
  <si>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</si>
  <si>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</si>
  <si>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</si>
  <si>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</si>
  <si>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</si>
  <si>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</si>
  <si>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</si>
  <si>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</si>
  <si>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</si>
  <si>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</si>
  <si>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</si>
  <si>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</si>
  <si>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</si>
  <si>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</si>
  <si>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</si>
  <si>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</si>
  <si>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</si>
  <si>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</si>
  <si>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</si>
  <si>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</si>
  <si>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</si>
  <si>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</si>
  <si>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</si>
  <si>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</si>
  <si>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</si>
  <si>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</si>
  <si>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</si>
  <si>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</si>
  <si>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</si>
  <si>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</si>
  <si>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</si>
  <si>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</si>
  <si>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</si>
  <si>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</si>
  <si>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</si>
  <si>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</si>
  <si>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</si>
  <si>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</si>
  <si>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</si>
  <si>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</si>
  <si>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</si>
  <si>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</si>
  <si>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</si>
  <si>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</si>
  <si>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</si>
  <si>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</si>
  <si>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</si>
  <si>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</si>
  <si>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</si>
  <si>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</si>
  <si>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</si>
  <si>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</si>
  <si>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</si>
  <si>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</si>
  <si>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</si>
  <si>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</si>
  <si>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</si>
  <si>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</si>
  <si>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</si>
  <si>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</si>
  <si>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</si>
  <si>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</si>
  <si>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</si>
  <si>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</si>
  <si>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</si>
  <si>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</si>
  <si>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</si>
  <si>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</si>
  <si>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</si>
  <si>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</si>
  <si>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</si>
  <si>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</si>
  <si>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</si>
  <si>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</si>
  <si>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</si>
  <si>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</si>
  <si>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</si>
  <si>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</si>
  <si>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</si>
  <si>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</si>
  <si>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</si>
  <si>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</si>
  <si>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</si>
  <si>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</si>
  <si>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</si>
  <si>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</si>
  <si>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</si>
  <si>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</si>
  <si>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</si>
  <si>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</si>
  <si>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</si>
  <si>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</si>
  <si>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</si>
  <si>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</si>
  <si>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</si>
  <si>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</si>
  <si>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</si>
  <si>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</si>
  <si>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</si>
  <si>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</si>
  <si>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</si>
  <si>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</si>
  <si>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</si>
  <si>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</si>
  <si>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</si>
  <si>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</si>
  <si>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</si>
  <si>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</si>
  <si>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</si>
  <si>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</si>
  <si>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</si>
  <si>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</si>
  <si>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</si>
  <si>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</si>
  <si>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</si>
  <si>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</si>
  <si>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</si>
  <si>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</si>
  <si>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</si>
  <si>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</si>
  <si>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</si>
  <si>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</si>
  <si>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</si>
  <si>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</si>
  <si>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</si>
  <si>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</si>
  <si>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</si>
  <si>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</si>
  <si>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</si>
  <si>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</si>
  <si>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</si>
  <si>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</si>
  <si>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</si>
  <si>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</si>
  <si>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</si>
  <si>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</si>
  <si>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</si>
  <si>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</si>
  <si>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</si>
  <si>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</si>
  <si>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</si>
  <si>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</si>
  <si>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</si>
  <si>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</si>
  <si>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</si>
  <si>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</si>
  <si>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</si>
  <si>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</si>
  <si>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</si>
  <si>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</si>
  <si>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</si>
  <si>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</si>
  <si>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</si>
  <si>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</si>
  <si>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</si>
  <si>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</si>
  <si>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</si>
  <si>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</si>
  <si>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</si>
  <si>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</si>
  <si>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</si>
  <si>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</si>
  <si>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</si>
  <si>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</si>
  <si>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</si>
  <si>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</si>
  <si>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</si>
  <si>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</si>
  <si>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</si>
  <si>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</si>
  <si>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</si>
  <si>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</si>
  <si>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</si>
  <si>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</si>
  <si>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</si>
  <si>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</si>
  <si>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</si>
  <si>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</si>
  <si>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</si>
  <si>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</si>
  <si>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</si>
  <si>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</si>
  <si>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</si>
  <si>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</si>
  <si>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</si>
  <si>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</si>
  <si>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</si>
  <si>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</si>
  <si>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</si>
  <si>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</si>
  <si>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</si>
  <si>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</si>
  <si>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</si>
  <si>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</si>
  <si>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</si>
  <si>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</si>
  <si>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</si>
  <si>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</si>
  <si>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</si>
  <si>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</si>
  <si>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</si>
  <si>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</si>
  <si>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</si>
  <si>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</si>
  <si>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</si>
  <si>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</si>
  <si>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</si>
  <si>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</si>
  <si>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</si>
  <si>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</si>
  <si>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</si>
  <si>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</si>
  <si>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</si>
  <si>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</si>
  <si>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</si>
  <si>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</si>
  <si>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</si>
  <si>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</si>
  <si>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</si>
  <si>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</si>
  <si>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</si>
  <si>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</si>
  <si>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</si>
  <si>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</si>
  <si>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</si>
  <si>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</si>
  <si>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</si>
  <si>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</si>
  <si>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</si>
  <si>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</si>
  <si>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</si>
  <si>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</si>
  <si>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</si>
  <si>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</si>
  <si>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</si>
  <si>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</si>
  <si>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</si>
  <si>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</si>
  <si>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</si>
  <si>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</si>
  <si>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</si>
  <si>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</si>
  <si>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</si>
  <si>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</si>
  <si>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</si>
  <si>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</si>
  <si>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</si>
  <si>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</si>
  <si>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</si>
  <si>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</si>
  <si>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</si>
  <si>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</si>
  <si>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</si>
  <si>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</si>
  <si>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</si>
  <si>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</si>
  <si>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</si>
  <si>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</si>
  <si>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</si>
  <si>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</si>
  <si>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</si>
  <si>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</si>
  <si>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</si>
  <si>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</si>
  <si>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</si>
  <si>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</si>
  <si>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</si>
  <si>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</si>
  <si>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</si>
  <si>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</si>
  <si>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</si>
  <si>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</si>
  <si>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</si>
  <si>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</si>
  <si>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</si>
  <si>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</si>
  <si>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</si>
  <si>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</si>
  <si>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</si>
  <si>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</si>
  <si>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</si>
  <si>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</si>
  <si>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</si>
  <si>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</si>
  <si>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</si>
  <si>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</si>
  <si>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</si>
  <si>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</si>
  <si>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</si>
  <si>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</si>
  <si>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</si>
  <si>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</si>
  <si>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</si>
  <si>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</si>
  <si>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</si>
  <si>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</si>
  <si>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</si>
  <si>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</si>
  <si>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</si>
  <si>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</si>
  <si>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</si>
  <si>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</si>
  <si>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</si>
  <si>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</si>
  <si>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</si>
  <si>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</si>
  <si>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</si>
  <si>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</si>
  <si>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</si>
  <si>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</si>
  <si>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</si>
  <si>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</si>
  <si>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</si>
  <si>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</si>
  <si>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</si>
  <si>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</si>
  <si>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</si>
  <si>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</si>
  <si>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</si>
  <si>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</si>
  <si>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</si>
  <si>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</si>
  <si>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</si>
  <si>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</si>
  <si>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</si>
  <si>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</si>
  <si>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</si>
  <si>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</si>
  <si>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</si>
  <si>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</si>
  <si>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</si>
  <si>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</si>
  <si>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</si>
  <si>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</si>
  <si>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</si>
  <si>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</si>
  <si>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</si>
  <si>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</si>
  <si>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</si>
  <si>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</si>
  <si>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</si>
  <si>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</si>
  <si>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</si>
  <si>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</si>
  <si>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</si>
  <si>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</si>
  <si>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</si>
  <si>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</si>
  <si>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</si>
  <si>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</si>
  <si>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</si>
  <si>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</si>
  <si>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</si>
  <si>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</si>
  <si>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</si>
  <si>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</si>
  <si>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</si>
  <si>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</si>
  <si>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</si>
  <si>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</si>
  <si>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</si>
  <si>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</si>
  <si>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</si>
  <si>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</si>
  <si>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</si>
  <si>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</si>
  <si>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</si>
  <si>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</si>
  <si>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</si>
  <si>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</si>
  <si>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</si>
  <si>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</si>
  <si>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</si>
  <si>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</si>
  <si>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</si>
  <si>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</si>
  <si>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</si>
  <si>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</si>
  <si>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</si>
  <si>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</si>
  <si>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</si>
  <si>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</si>
  <si>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</si>
  <si>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</si>
  <si>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</si>
  <si>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</si>
  <si>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</si>
  <si>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</si>
  <si>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</si>
  <si>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</si>
  <si>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</si>
  <si>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</si>
  <si>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</si>
  <si>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</si>
  <si>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</si>
  <si>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</si>
  <si>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</si>
  <si>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</si>
  <si>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</si>
  <si>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</si>
  <si>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</si>
  <si>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</si>
  <si>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</si>
  <si>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</si>
  <si>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</si>
  <si>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</si>
  <si>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</si>
  <si>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</si>
  <si>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</si>
  <si>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</si>
  <si>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</si>
  <si>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</si>
  <si>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</si>
  <si>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</si>
  <si>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</si>
  <si>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</si>
  <si>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</si>
  <si>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</si>
  <si>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</si>
  <si>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</si>
  <si>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</si>
  <si>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</si>
  <si>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</si>
  <si>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</si>
  <si>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</si>
  <si>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</si>
  <si>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</si>
  <si>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</si>
  <si>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</si>
  <si>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</si>
  <si>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</si>
  <si>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</si>
  <si>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</si>
  <si>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</si>
  <si>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</si>
  <si>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</si>
  <si>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</si>
  <si>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</si>
  <si>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</si>
  <si>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</si>
  <si>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</si>
  <si>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</si>
  <si>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</si>
  <si>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</si>
  <si>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</si>
  <si>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</si>
  <si>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</si>
  <si>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</si>
  <si>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</si>
  <si>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</si>
  <si>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</si>
  <si>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</si>
  <si>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</si>
  <si>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</si>
  <si>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</si>
  <si>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</si>
  <si>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</si>
  <si>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</si>
  <si>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</si>
  <si>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</si>
  <si>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</si>
  <si>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</si>
  <si>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</si>
  <si>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</si>
  <si>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</si>
  <si>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</si>
  <si>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</si>
  <si>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</si>
  <si>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</si>
  <si>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</si>
  <si>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</si>
  <si>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</si>
  <si>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</si>
  <si>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</si>
  <si>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</si>
  <si>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</si>
  <si>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</si>
  <si>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</si>
  <si>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</si>
  <si>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</si>
  <si>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</si>
  <si>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</si>
  <si>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</si>
  <si>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</si>
  <si>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</si>
  <si>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</si>
  <si>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</si>
  <si>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</si>
  <si>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</si>
  <si>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</si>
  <si>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</si>
  <si>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</si>
  <si>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</si>
  <si>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</si>
  <si>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</si>
  <si>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</si>
  <si>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</si>
  <si>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</si>
  <si>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</si>
  <si>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</si>
  <si>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</si>
  <si>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</si>
  <si>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</si>
  <si>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</si>
  <si>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</si>
  <si>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</si>
  <si>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</si>
  <si>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</si>
  <si>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</si>
  <si>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</si>
  <si>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</si>
  <si>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</si>
  <si>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</si>
  <si>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</si>
  <si>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</si>
  <si>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</si>
  <si>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</si>
  <si>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</si>
  <si>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</si>
  <si>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</si>
  <si>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</si>
  <si>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</si>
  <si>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</si>
  <si>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</si>
  <si>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</si>
  <si>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</si>
  <si>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</si>
  <si>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</si>
  <si>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</si>
  <si>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</si>
  <si>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</si>
  <si>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</si>
  <si>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</si>
  <si>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</si>
  <si>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</si>
  <si>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</si>
  <si>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</si>
  <si>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</si>
  <si>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</si>
  <si>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</si>
  <si>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</si>
  <si>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</si>
  <si>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</si>
  <si>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</si>
  <si>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</si>
  <si>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</si>
  <si>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</si>
  <si>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</si>
  <si>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</si>
  <si>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</si>
  <si>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</si>
  <si>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</si>
  <si>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</si>
  <si>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</si>
  <si>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</si>
  <si>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</si>
  <si>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</si>
  <si>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</si>
  <si>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</si>
  <si>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</si>
  <si>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</si>
  <si>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</si>
  <si>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</si>
  <si>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</si>
  <si>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</si>
  <si>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</si>
  <si>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</si>
  <si>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</si>
  <si>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</si>
  <si>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</si>
  <si>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</si>
  <si>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</si>
  <si>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</si>
  <si>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</si>
  <si>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</si>
  <si>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</si>
  <si>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</si>
  <si>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</si>
  <si>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</si>
  <si>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</si>
  <si>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</si>
  <si>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</si>
  <si>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</si>
  <si>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</si>
  <si>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</si>
  <si>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</si>
  <si>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</si>
  <si>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</si>
  <si>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</si>
  <si>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</si>
  <si>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</si>
  <si>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</si>
  <si>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</si>
  <si>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</si>
  <si>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</si>
  <si>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</si>
  <si>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</si>
  <si>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</si>
  <si>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</si>
  <si>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</si>
  <si>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</si>
  <si>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</si>
  <si>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</si>
  <si>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</si>
  <si>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</si>
  <si>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</si>
  <si>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</si>
  <si>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</si>
  <si>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</si>
  <si>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</si>
  <si>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</si>
  <si>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</si>
  <si>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</si>
  <si>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</si>
  <si>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</si>
  <si>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</si>
  <si>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</si>
  <si>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</si>
  <si>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</si>
  <si>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</si>
  <si>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</si>
  <si>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</si>
  <si>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</si>
  <si>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</si>
  <si>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</si>
  <si>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</si>
  <si>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</si>
  <si>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</si>
  <si>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</si>
  <si>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</si>
  <si>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</si>
  <si>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</si>
  <si>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</si>
  <si>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</si>
  <si>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</si>
  <si>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</si>
  <si>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</si>
  <si>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</si>
  <si>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</si>
  <si>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</si>
  <si>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</si>
  <si>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</si>
  <si>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</si>
  <si>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</si>
  <si>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</si>
  <si>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</si>
  <si>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</si>
  <si>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</si>
  <si>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</si>
  <si>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</si>
  <si>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</si>
  <si>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</si>
  <si>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</si>
  <si>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</si>
  <si>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</si>
  <si>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</si>
  <si>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</si>
  <si>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</si>
  <si>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</si>
  <si>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</si>
  <si>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</si>
  <si>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</si>
  <si>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</si>
  <si>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</si>
  <si>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</si>
  <si>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</si>
  <si>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</si>
  <si>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</si>
  <si>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</si>
  <si>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</si>
  <si>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</si>
  <si>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</si>
  <si>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</si>
  <si>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</si>
  <si>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</si>
  <si>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</si>
  <si>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</si>
  <si>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</si>
  <si>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</si>
  <si>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</si>
  <si>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</si>
  <si>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</si>
  <si>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</si>
  <si>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</si>
  <si>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</si>
  <si>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</si>
  <si>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</si>
  <si>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</si>
  <si>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</si>
  <si>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</si>
  <si>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</si>
  <si>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</si>
  <si>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</si>
  <si>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</si>
  <si>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</si>
  <si>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</si>
  <si>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</si>
  <si>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</si>
  <si>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</si>
  <si>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</si>
  <si>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</si>
  <si>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</si>
  <si>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</si>
  <si>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</si>
  <si>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</si>
  <si>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</si>
  <si>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</si>
  <si>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</si>
  <si>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</si>
  <si>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</si>
  <si>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</si>
  <si>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</si>
  <si>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</si>
  <si>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</si>
  <si>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</si>
  <si>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</si>
  <si>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</si>
  <si>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</si>
  <si>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</si>
  <si>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</si>
  <si>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</si>
  <si>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</si>
  <si>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</si>
  <si>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</si>
  <si>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</si>
  <si>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</si>
  <si>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</si>
  <si>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</si>
  <si>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</si>
  <si>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</si>
  <si>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</si>
  <si>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</si>
  <si>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</si>
  <si>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</si>
  <si>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</si>
  <si>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</si>
  <si>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</si>
  <si>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</si>
  <si>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</si>
  <si>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</si>
  <si>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</si>
  <si>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</si>
  <si>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</si>
  <si>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</si>
  <si>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</si>
  <si>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</si>
  <si>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</si>
  <si>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</si>
  <si>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</si>
  <si>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</si>
  <si>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</si>
  <si>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</si>
  <si>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</si>
  <si>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</si>
  <si>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</si>
  <si>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</si>
  <si>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</si>
  <si>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</si>
  <si>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</si>
  <si>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</si>
  <si>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</si>
  <si>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</si>
  <si>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</si>
  <si>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</si>
  <si>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</si>
  <si>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</si>
  <si>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</si>
  <si>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</si>
  <si>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</si>
  <si>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</si>
  <si>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</si>
  <si>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</si>
  <si>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</si>
  <si>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</si>
  <si>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</si>
  <si>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</si>
  <si>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</si>
  <si>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</si>
  <si>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</si>
  <si>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</si>
  <si>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</si>
  <si>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</si>
  <si>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</si>
  <si>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</si>
  <si>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</si>
  <si>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</si>
  <si>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</si>
  <si>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</si>
  <si>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</si>
  <si>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</si>
  <si>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</si>
  <si>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</si>
  <si>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</si>
  <si>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</si>
  <si>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</si>
  <si>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</si>
  <si>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</si>
  <si>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</si>
  <si>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</si>
  <si>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</si>
  <si>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</si>
  <si>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</si>
  <si>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</si>
  <si>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</si>
  <si>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</si>
  <si>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</si>
  <si>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</si>
  <si>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</si>
  <si>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</si>
  <si>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</si>
  <si>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</si>
  <si>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</si>
  <si>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</si>
  <si>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</si>
  <si>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</si>
  <si>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</si>
  <si>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</si>
  <si>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</si>
  <si>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</si>
  <si>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</si>
  <si>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</si>
  <si>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</si>
  <si>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</si>
  <si>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</si>
  <si>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</si>
  <si>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</si>
  <si>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</si>
  <si>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</si>
  <si>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</si>
  <si>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</si>
  <si>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</si>
  <si>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</si>
  <si>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</si>
  <si>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</si>
  <si>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</si>
  <si>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</si>
  <si>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</si>
  <si>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</si>
  <si>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</si>
  <si>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</si>
  <si>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</si>
  <si>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</si>
  <si>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</si>
  <si>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</si>
  <si>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</si>
  <si>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</si>
  <si>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</si>
  <si>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</si>
  <si>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</si>
  <si>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</si>
  <si>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</si>
  <si>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</si>
  <si>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</si>
  <si>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</si>
  <si>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</si>
  <si>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</si>
  <si>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</si>
  <si>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</si>
  <si>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</si>
  <si>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</si>
  <si>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</si>
  <si>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</si>
  <si>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</si>
  <si>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</si>
  <si>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</si>
  <si>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</si>
  <si>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</si>
  <si>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</si>
  <si>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</si>
  <si>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</si>
  <si>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</si>
  <si>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</si>
  <si>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</si>
  <si>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</si>
  <si>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</si>
  <si>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</si>
  <si>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</si>
  <si>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</si>
  <si>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</si>
  <si>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</si>
  <si>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</si>
  <si>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</si>
  <si>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</si>
  <si>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</si>
  <si>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</si>
  <si>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</si>
  <si>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</si>
  <si>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</si>
  <si>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</si>
  <si>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</si>
  <si>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</si>
  <si>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</si>
  <si>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</si>
  <si>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</si>
  <si>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</si>
  <si>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</si>
  <si>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</si>
  <si>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</si>
  <si>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</si>
  <si>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</si>
  <si>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</si>
  <si>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</si>
  <si>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</si>
  <si>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</si>
  <si>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</si>
  <si>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</si>
  <si>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</si>
  <si>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</si>
  <si>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</si>
  <si>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</si>
  <si>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</si>
  <si>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</si>
  <si>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</si>
  <si>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</si>
  <si>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</si>
  <si>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</si>
  <si>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</si>
  <si>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</si>
  <si>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</si>
  <si>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</si>
  <si>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</si>
  <si>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</si>
  <si>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</si>
  <si>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</si>
  <si>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</si>
  <si>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</si>
  <si>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</si>
  <si>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</si>
  <si>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</si>
  <si>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</si>
  <si>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</si>
  <si>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</si>
  <si>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</si>
  <si>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</si>
  <si>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</si>
  <si>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</si>
  <si>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</si>
  <si>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</si>
  <si>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</si>
  <si>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</si>
  <si>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</si>
  <si>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</si>
  <si>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</si>
  <si>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</si>
  <si>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</si>
  <si>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</si>
  <si>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</si>
  <si>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</si>
  <si>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</si>
  <si>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</si>
  <si>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</si>
  <si>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</si>
  <si>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</si>
  <si>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</si>
  <si>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</si>
  <si>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</si>
  <si>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</si>
  <si>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</si>
  <si>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</si>
  <si>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</si>
  <si>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</si>
  <si>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</si>
  <si>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</si>
  <si>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</si>
  <si>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</si>
  <si>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</si>
  <si>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</si>
  <si>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</si>
  <si>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</si>
  <si>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</si>
  <si>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</si>
  <si>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</si>
  <si>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</si>
  <si>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</si>
  <si>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</si>
  <si>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</si>
  <si>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</si>
  <si>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</si>
  <si>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</si>
  <si>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</si>
  <si>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</si>
  <si>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</si>
  <si>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</si>
  <si>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</si>
  <si>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</si>
  <si>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</si>
  <si>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</si>
  <si>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</si>
  <si>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</si>
  <si>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</si>
  <si>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</si>
  <si>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</si>
  <si>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</si>
  <si>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</si>
  <si>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</si>
  <si>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</si>
  <si>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</si>
  <si>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</si>
  <si>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</si>
  <si>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</si>
  <si>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</si>
  <si>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</si>
  <si>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</si>
  <si>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</si>
  <si>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</si>
  <si>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</si>
  <si>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</si>
  <si>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</si>
  <si>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</si>
  <si>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</si>
  <si>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</si>
  <si>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</si>
  <si>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</si>
  <si>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</si>
  <si>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</si>
  <si>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</si>
  <si>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</si>
  <si>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</si>
  <si>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</si>
  <si>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</si>
  <si>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</si>
  <si>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</si>
  <si>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</si>
  <si>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</si>
  <si>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</si>
  <si>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</si>
  <si>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</si>
  <si>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</si>
  <si>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</si>
  <si>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</si>
  <si>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</si>
  <si>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</si>
  <si>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</si>
  <si>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</si>
  <si>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</si>
  <si>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</si>
  <si>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</si>
  <si>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</si>
  <si>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</si>
  <si>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</si>
  <si>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</si>
  <si>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</si>
  <si>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</si>
  <si>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</si>
  <si>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</si>
  <si>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</si>
  <si>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</si>
  <si>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</si>
  <si>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</si>
  <si>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</si>
  <si>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</si>
  <si>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</si>
  <si>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</si>
  <si>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</si>
  <si>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</si>
  <si>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</si>
  <si>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</si>
  <si>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</si>
  <si>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</si>
  <si>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</si>
  <si>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</si>
  <si>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</si>
  <si>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</si>
  <si>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</si>
  <si>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</si>
  <si>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</si>
  <si>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</si>
  <si>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</si>
  <si>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</si>
  <si>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</si>
  <si>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</si>
  <si>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</si>
  <si>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</si>
  <si>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</si>
  <si>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</si>
  <si>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</si>
  <si>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</si>
  <si>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</si>
  <si>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</si>
  <si>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</si>
  <si>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</si>
  <si>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</si>
  <si>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</si>
  <si>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</si>
  <si>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</si>
  <si>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</si>
  <si>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</si>
  <si>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</si>
  <si>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</si>
  <si>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</si>
  <si>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</si>
  <si>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</si>
  <si>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</si>
  <si>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</si>
  <si>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</si>
  <si>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</si>
  <si>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</si>
  <si>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</si>
  <si>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</si>
  <si>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</si>
  <si>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</si>
  <si>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</si>
  <si>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</si>
  <si>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</si>
  <si>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</si>
  <si>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</si>
  <si>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</si>
  <si>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</si>
  <si>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</si>
  <si>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</si>
  <si>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</si>
  <si>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</si>
  <si>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</si>
  <si>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</si>
  <si>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</si>
  <si>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</si>
  <si>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</si>
  <si>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</si>
  <si>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</si>
  <si>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</si>
  <si>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</si>
  <si>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</si>
  <si>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</si>
  <si>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</si>
  <si>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</si>
  <si>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</si>
  <si>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</si>
  <si>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</si>
  <si>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</si>
  <si>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</si>
  <si>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</si>
  <si>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</si>
  <si>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</si>
  <si>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</si>
  <si>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</si>
  <si>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</si>
  <si>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</si>
  <si>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</si>
  <si>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</si>
  <si>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</si>
  <si>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</si>
  <si>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</si>
  <si>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</si>
  <si>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</si>
  <si>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</si>
  <si>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</si>
  <si>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</si>
  <si>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</si>
  <si>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</si>
  <si>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</si>
  <si>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</si>
  <si>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</si>
  <si>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</si>
  <si>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</si>
  <si>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</si>
  <si>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</si>
  <si>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</si>
  <si>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</si>
  <si>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</si>
  <si>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</si>
  <si>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</si>
  <si>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</si>
  <si>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</si>
  <si>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</si>
  <si>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</si>
  <si>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</si>
  <si>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</si>
  <si>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</si>
  <si>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</si>
  <si>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</si>
  <si>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</si>
  <si>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</si>
  <si>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</si>
  <si>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</si>
  <si>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</si>
  <si>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</si>
  <si>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</si>
  <si>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</si>
  <si>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</si>
  <si>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</si>
  <si>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</si>
  <si>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</si>
  <si>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</si>
  <si>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</si>
  <si>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</si>
  <si>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</si>
  <si>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</si>
  <si>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</si>
  <si>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</si>
  <si>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</si>
  <si>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</si>
  <si>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</si>
  <si>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</si>
  <si>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</si>
  <si>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</si>
  <si>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</si>
  <si>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</si>
  <si>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</si>
  <si>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</si>
  <si>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</si>
  <si>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</si>
  <si>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</si>
  <si>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</si>
  <si>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</si>
  <si>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</si>
  <si>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</si>
  <si>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</si>
  <si>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</si>
  <si>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</si>
  <si>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</si>
  <si>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</si>
  <si>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</si>
  <si>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</si>
  <si>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</si>
  <si>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</si>
  <si>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</si>
  <si>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</si>
  <si>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</si>
  <si>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</si>
  <si>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</si>
  <si>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</si>
  <si>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</si>
  <si>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</si>
  <si>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</si>
  <si>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</si>
  <si>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</si>
  <si>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</si>
  <si>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</si>
  <si>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</si>
  <si>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</si>
  <si>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</si>
  <si>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</si>
  <si>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</si>
  <si>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</si>
  <si>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</si>
  <si>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</si>
  <si>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</si>
  <si>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</si>
  <si>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</si>
  <si>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</si>
  <si>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</si>
  <si>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</si>
  <si>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</si>
  <si>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</si>
  <si>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</si>
  <si>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</si>
  <si>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</si>
  <si>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</si>
  <si>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</si>
  <si>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</si>
  <si>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</si>
  <si>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</si>
  <si>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</si>
  <si>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</si>
  <si>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</si>
  <si>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</si>
  <si>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</si>
  <si>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</si>
  <si>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</si>
  <si>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</si>
  <si>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</si>
  <si>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</si>
  <si>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</si>
  <si>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</si>
  <si>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</si>
  <si>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</si>
  <si>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</si>
  <si>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</si>
  <si>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</si>
  <si>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</si>
  <si>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</si>
  <si>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</si>
  <si>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</si>
  <si>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</si>
  <si>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</si>
  <si>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</si>
  <si>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</si>
  <si>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</si>
  <si>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</si>
  <si>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</si>
  <si>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</si>
  <si>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</si>
  <si>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</si>
  <si>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</si>
  <si>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</si>
  <si>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</si>
  <si>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</si>
  <si>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</si>
  <si>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</si>
  <si>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</si>
  <si>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</si>
  <si>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</si>
  <si>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</si>
  <si>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</si>
  <si>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</si>
  <si>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</si>
  <si>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</si>
  <si>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</si>
  <si>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</si>
  <si>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</si>
  <si>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</si>
  <si>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</si>
  <si>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</si>
  <si>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</si>
  <si>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</si>
  <si>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</si>
  <si>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</si>
  <si>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</si>
  <si>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</si>
  <si>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</si>
  <si>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</si>
  <si>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</si>
  <si>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</si>
  <si>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</si>
  <si>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</si>
  <si>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</si>
  <si>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</si>
  <si>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</si>
  <si>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</si>
  <si>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</si>
  <si>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</si>
  <si>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</si>
  <si>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</si>
  <si>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</si>
  <si>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</si>
  <si>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</si>
  <si>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</si>
  <si>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</si>
  <si>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</si>
  <si>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</si>
  <si>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</si>
  <si>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</si>
  <si>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</si>
  <si>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</si>
  <si>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</si>
  <si>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</si>
  <si>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</si>
  <si>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</si>
  <si>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</si>
  <si>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</si>
  <si>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</si>
  <si>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</si>
  <si>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</si>
  <si>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</si>
  <si>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</si>
  <si>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</si>
  <si>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</si>
  <si>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</si>
  <si>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</si>
  <si>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</si>
  <si>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</si>
  <si>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</si>
  <si>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</si>
  <si>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</si>
  <si>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</si>
  <si>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</si>
  <si>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</si>
  <si>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</si>
  <si>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</si>
  <si>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</si>
  <si>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</si>
  <si>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</si>
  <si>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</si>
  <si>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</si>
  <si>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</si>
  <si>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</si>
  <si>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</si>
  <si>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</si>
  <si>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</si>
  <si>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</si>
  <si>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</si>
  <si>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</si>
  <si>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</si>
  <si>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</si>
  <si>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</si>
  <si>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</si>
  <si>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</si>
  <si>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</si>
  <si>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</si>
  <si>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</si>
  <si>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</si>
  <si>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</si>
  <si>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</si>
  <si>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</si>
  <si>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</si>
  <si>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</si>
  <si>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</si>
  <si>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</si>
  <si>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</si>
  <si>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</si>
  <si>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</si>
  <si>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</si>
  <si>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</si>
  <si>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</si>
  <si>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</si>
  <si>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</si>
  <si>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</si>
  <si>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</si>
  <si>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</si>
  <si>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</si>
  <si>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</si>
  <si>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</si>
  <si>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</si>
  <si>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</si>
  <si>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</si>
  <si>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</si>
  <si>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</si>
  <si>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</si>
  <si>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</si>
  <si>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</si>
  <si>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</si>
  <si>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</si>
  <si>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</si>
  <si>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</si>
  <si>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</si>
  <si>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</si>
  <si>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</si>
  <si>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</si>
  <si>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</si>
  <si>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</si>
  <si>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</si>
  <si>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</si>
  <si>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</si>
  <si>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</si>
  <si>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</si>
  <si>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</si>
  <si>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</si>
  <si>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</si>
  <si>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</si>
  <si>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</si>
  <si>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</si>
  <si>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</si>
  <si>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</si>
  <si>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</si>
  <si>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</si>
  <si>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</si>
  <si>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</si>
  <si>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</si>
  <si>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</si>
  <si>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</si>
  <si>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</si>
  <si>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</si>
  <si>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</si>
  <si>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</si>
  <si>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</si>
  <si>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</si>
  <si>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</si>
  <si>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</si>
  <si>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</si>
  <si>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</si>
  <si>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</si>
  <si>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</si>
  <si>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</si>
  <si>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</si>
  <si>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</si>
  <si>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</si>
  <si>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</si>
  <si>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</si>
  <si>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</si>
  <si>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</si>
  <si>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</si>
  <si>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</si>
  <si>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</si>
  <si>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</si>
  <si>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</si>
  <si>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</si>
  <si>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</si>
  <si>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</si>
  <si>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</si>
  <si>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</si>
  <si>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</si>
  <si>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</si>
  <si>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</si>
  <si>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</si>
  <si>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</si>
  <si>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</si>
  <si>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</si>
  <si>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</si>
  <si>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</si>
  <si>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</si>
  <si>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</si>
  <si>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</si>
  <si>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</si>
  <si>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</si>
  <si>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</si>
  <si>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</si>
  <si>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</si>
  <si>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</si>
  <si>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</si>
  <si>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</si>
  <si>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</si>
  <si>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</si>
  <si>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</si>
  <si>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</si>
  <si>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</si>
  <si>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</si>
  <si>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</si>
  <si>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</si>
  <si>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</si>
  <si>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</si>
  <si>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</si>
  <si>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</si>
  <si>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</si>
  <si>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</si>
  <si>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</si>
  <si>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</si>
  <si>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</si>
  <si>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</si>
  <si>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</si>
  <si>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</si>
  <si>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</si>
  <si>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</si>
  <si>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</si>
  <si>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</si>
  <si>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</si>
  <si>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</si>
  <si>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</si>
  <si>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</si>
  <si>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</si>
  <si>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</si>
  <si>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</si>
  <si>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</si>
  <si>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</si>
  <si>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</si>
  <si>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</si>
  <si>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</si>
  <si>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</si>
  <si>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</si>
  <si>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</si>
  <si>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</si>
  <si>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</si>
  <si>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</si>
  <si>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</si>
  <si>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</si>
  <si>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</si>
  <si>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</si>
  <si>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</si>
  <si>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</si>
  <si>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</si>
  <si>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</si>
  <si>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</si>
  <si>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</si>
  <si>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</si>
  <si>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</si>
  <si>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</si>
  <si>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</si>
  <si>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</si>
  <si>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</si>
  <si>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</si>
  <si>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</si>
  <si>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</si>
  <si>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</si>
  <si>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</si>
  <si>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</si>
  <si>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</si>
  <si>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</si>
  <si>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</si>
  <si>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</si>
  <si>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</si>
  <si>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</si>
  <si>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</si>
  <si>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</si>
  <si>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</si>
  <si>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</si>
  <si>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</si>
  <si>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</si>
  <si>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</si>
  <si>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</si>
  <si>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</si>
  <si>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</si>
  <si>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</si>
  <si>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</si>
  <si>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</si>
  <si>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</si>
  <si>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</si>
  <si>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</si>
  <si>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</si>
  <si>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</si>
  <si>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</si>
  <si>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</si>
  <si>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</si>
  <si>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</si>
  <si>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</si>
  <si>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</si>
  <si>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</si>
  <si>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</si>
  <si>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</si>
  <si>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</si>
  <si>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</si>
  <si>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</si>
  <si>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</si>
  <si>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</si>
  <si>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</si>
  <si>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</si>
  <si>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</si>
  <si>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</si>
  <si>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</si>
  <si>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</si>
  <si>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</si>
  <si>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</si>
  <si>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</si>
  <si>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</si>
  <si>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</si>
  <si>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</si>
  <si>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</si>
  <si>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</si>
  <si>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</si>
  <si>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</si>
  <si>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</si>
  <si>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</si>
  <si>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</si>
  <si>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</si>
  <si>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</si>
  <si>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</si>
  <si>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</si>
  <si>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</si>
  <si>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</si>
  <si>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</si>
  <si>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</si>
  <si>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</si>
  <si>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</si>
  <si>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</si>
  <si>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</si>
  <si>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</si>
  <si>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</si>
  <si>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</si>
  <si>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</si>
  <si>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</si>
  <si>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</si>
  <si>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</si>
  <si>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</si>
  <si>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</si>
  <si>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</si>
  <si>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</si>
  <si>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</si>
  <si>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</si>
  <si>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</si>
  <si>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</si>
  <si>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</si>
  <si>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</si>
  <si>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</si>
  <si>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</si>
  <si>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</si>
  <si>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</si>
  <si>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</si>
  <si>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</si>
  <si>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</si>
  <si>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</si>
  <si>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</si>
  <si>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</si>
  <si>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</si>
  <si>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</si>
  <si>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</si>
  <si>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</si>
  <si>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</si>
  <si>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</si>
  <si>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</si>
  <si>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</si>
  <si>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</si>
  <si>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</si>
  <si>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</si>
  <si>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</si>
  <si>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</si>
  <si>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</si>
  <si>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</si>
  <si>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</si>
  <si>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</si>
  <si>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</si>
  <si>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</si>
  <si>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</si>
  <si>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</si>
  <si>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</si>
  <si>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</si>
  <si>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</si>
  <si>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</si>
  <si>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</si>
  <si>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</si>
  <si>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</si>
  <si>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</si>
  <si>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</si>
  <si>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</si>
  <si>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</si>
  <si>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</si>
  <si>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</si>
  <si>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</si>
  <si>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</si>
  <si>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</si>
  <si>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</si>
  <si>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</si>
  <si>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</si>
  <si>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</si>
  <si>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</si>
  <si>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</si>
  <si>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</si>
  <si>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</si>
  <si>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</si>
  <si>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</si>
  <si>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</si>
  <si>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</si>
  <si>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</si>
  <si>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</si>
  <si>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</si>
  <si>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</si>
  <si>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</si>
  <si>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</si>
  <si>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</si>
  <si>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</si>
  <si>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</si>
  <si>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</si>
  <si>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</si>
  <si>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</si>
  <si>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</si>
  <si>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</si>
  <si>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</si>
  <si>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</si>
  <si>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</si>
  <si>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</si>
  <si>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</si>
  <si>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</si>
  <si>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</si>
  <si>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</si>
  <si>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</si>
  <si>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</si>
  <si>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</si>
  <si>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</si>
  <si>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</si>
  <si>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</si>
  <si>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</si>
  <si>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</si>
  <si>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</si>
  <si>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</si>
  <si>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</si>
  <si>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</si>
  <si>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</si>
  <si>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</si>
  <si>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</si>
  <si>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</si>
  <si>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</si>
  <si>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</si>
  <si>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</si>
  <si>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</si>
  <si>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</si>
  <si>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</si>
  <si>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</si>
  <si>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</si>
  <si>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</si>
  <si>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</si>
  <si>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</si>
  <si>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</si>
  <si>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</si>
  <si>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</si>
  <si>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</si>
  <si>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</si>
  <si>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</si>
  <si>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</si>
  <si>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</si>
  <si>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</si>
  <si>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</si>
  <si>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</si>
  <si>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</si>
  <si>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</si>
  <si>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</si>
  <si>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</si>
  <si>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</si>
  <si>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</si>
  <si>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</si>
  <si>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</si>
  <si>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</si>
  <si>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</si>
  <si>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</si>
  <si>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</si>
  <si>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</si>
  <si>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</si>
  <si>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</si>
  <si>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</si>
  <si>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</si>
  <si>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</si>
  <si>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</si>
  <si>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</si>
  <si>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</si>
  <si>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</si>
  <si>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</si>
  <si>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</si>
  <si>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</si>
  <si>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</si>
  <si>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</si>
  <si>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</si>
  <si>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</si>
  <si>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</si>
  <si>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</si>
  <si>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</si>
  <si>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</si>
  <si>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</si>
  <si>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</si>
  <si>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</si>
  <si>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</si>
  <si>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</si>
  <si>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</si>
  <si>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</si>
  <si>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</si>
  <si>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</si>
  <si>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</si>
  <si>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</si>
  <si>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</si>
  <si>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</si>
  <si>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</si>
  <si>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</si>
  <si>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</si>
  <si>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</si>
  <si>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</si>
  <si>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</si>
  <si>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</si>
  <si>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</si>
  <si>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</si>
  <si>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</si>
  <si>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</si>
  <si>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</si>
  <si>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</si>
  <si>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</si>
  <si>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</si>
  <si>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</si>
  <si>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</si>
  <si>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</si>
  <si>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</si>
  <si>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</si>
  <si>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</si>
  <si>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</si>
  <si>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</si>
  <si>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</si>
  <si>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</si>
  <si>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</si>
  <si>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</si>
  <si>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</si>
  <si>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</si>
  <si>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</si>
  <si>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</si>
  <si>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</si>
  <si>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</si>
  <si>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</si>
  <si>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</si>
  <si>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</si>
  <si>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</si>
  <si>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</si>
  <si>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</si>
  <si>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</si>
  <si>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</si>
  <si>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</si>
  <si>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</si>
  <si>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</si>
  <si>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</si>
  <si>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</si>
  <si>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</si>
  <si>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</si>
  <si>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</si>
  <si>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</si>
  <si>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</si>
  <si>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</si>
  <si>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</si>
  <si>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</si>
  <si>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</si>
  <si>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</si>
  <si>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</si>
  <si>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</si>
  <si>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</si>
  <si>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</si>
  <si>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</si>
  <si>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</si>
  <si>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</si>
  <si>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</si>
  <si>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</si>
  <si>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</si>
  <si>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</si>
  <si>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</si>
  <si>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</si>
  <si>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</si>
  <si>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</si>
  <si>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</si>
  <si>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</si>
  <si>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</si>
  <si>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</si>
  <si>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</si>
  <si>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</si>
  <si>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</si>
  <si>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</si>
  <si>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</si>
  <si>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</si>
  <si>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</si>
  <si>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</si>
  <si>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</si>
  <si>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</si>
  <si>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</si>
  <si>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</si>
  <si>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</si>
  <si>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</si>
  <si>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</si>
  <si>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</si>
  <si>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</si>
  <si>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</si>
  <si>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</si>
  <si>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</si>
  <si>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</si>
  <si>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</si>
  <si>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</si>
  <si>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</si>
  <si>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</si>
  <si>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</si>
  <si>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</si>
  <si>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</si>
  <si>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</si>
  <si>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</si>
  <si>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</si>
  <si>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</si>
  <si>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</si>
  <si>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</si>
  <si>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</si>
  <si>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</si>
  <si>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</si>
  <si>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</si>
  <si>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</si>
  <si>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</si>
  <si>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</si>
  <si>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</si>
  <si>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</si>
  <si>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</si>
  <si>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</si>
  <si>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</si>
  <si>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</si>
  <si>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</si>
  <si>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</si>
  <si>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</si>
  <si>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</si>
  <si>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</si>
  <si>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</si>
  <si>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</si>
  <si>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</si>
  <si>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</si>
  <si>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</si>
  <si>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</si>
  <si>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</si>
  <si>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</si>
  <si>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</si>
  <si>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</si>
  <si>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</si>
  <si>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</si>
  <si>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</si>
  <si>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</si>
  <si>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</si>
  <si>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</si>
  <si>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</si>
  <si>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</si>
  <si>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</si>
  <si>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</si>
  <si>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</si>
  <si>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</si>
  <si>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</si>
  <si>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</si>
  <si>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</si>
  <si>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</si>
  <si>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</si>
  <si>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</si>
  <si>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</si>
  <si>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</si>
  <si>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</si>
  <si>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</si>
  <si>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</si>
  <si>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</si>
  <si>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</si>
  <si>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</si>
  <si>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</si>
  <si>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</si>
  <si>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</si>
  <si>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</si>
  <si>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</si>
  <si>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</si>
  <si>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</si>
  <si>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</si>
  <si>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</si>
  <si>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</si>
  <si>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</si>
  <si>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</si>
  <si>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</si>
  <si>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</si>
  <si>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</si>
  <si>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</si>
  <si>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</si>
  <si>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</si>
  <si>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</si>
  <si>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</si>
  <si>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</si>
  <si>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</si>
  <si>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</si>
  <si>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</si>
  <si>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</si>
  <si>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</si>
  <si>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</si>
  <si>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</si>
  <si>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</si>
  <si>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</si>
  <si>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</si>
  <si>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</si>
  <si>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</si>
  <si>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</si>
  <si>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</si>
  <si>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</si>
  <si>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</si>
  <si>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</si>
  <si>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</si>
  <si>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</si>
  <si>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</si>
  <si>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</si>
  <si>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</si>
  <si>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</si>
  <si>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</si>
  <si>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</si>
  <si>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</si>
  <si>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</si>
  <si>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</si>
  <si>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</si>
  <si>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</si>
  <si>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</si>
  <si>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</si>
  <si>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</si>
  <si>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</si>
  <si>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</si>
  <si>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</si>
  <si>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</si>
  <si>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</si>
  <si>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</si>
  <si>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</si>
  <si>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</si>
  <si>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</si>
  <si>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</si>
  <si>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</si>
  <si>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</si>
  <si>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</si>
  <si>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</si>
  <si>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</si>
  <si>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</si>
  <si>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</si>
  <si>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</si>
  <si>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</si>
  <si>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</si>
  <si>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</si>
  <si>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</si>
  <si>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</si>
  <si>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</si>
  <si>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</si>
  <si>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</si>
  <si>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</si>
  <si>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</si>
  <si>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</si>
  <si>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</si>
  <si>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</si>
  <si>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</si>
  <si>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</si>
  <si>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</si>
  <si>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</si>
  <si>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</si>
  <si>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</si>
  <si>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</si>
  <si>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</si>
  <si>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</si>
  <si>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</si>
  <si>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</si>
  <si>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</si>
  <si>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</si>
  <si>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</si>
  <si>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</si>
  <si>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</si>
  <si>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</si>
  <si>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</si>
  <si>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</si>
  <si>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</si>
  <si>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</si>
  <si>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</si>
  <si>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</si>
  <si>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</si>
  <si>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</si>
  <si>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</si>
  <si>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</si>
  <si>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</si>
  <si>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</si>
  <si>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</si>
  <si>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</si>
  <si>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</si>
  <si>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</si>
  <si>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</si>
  <si>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</si>
  <si>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</si>
  <si>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</si>
  <si>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</si>
  <si>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</si>
  <si>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</si>
  <si>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</si>
  <si>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</si>
  <si>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</si>
  <si>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</si>
  <si>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</si>
  <si>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</si>
  <si>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</si>
  <si>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</si>
  <si>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</si>
  <si>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</si>
  <si>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</si>
  <si>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</si>
  <si>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</si>
  <si>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</si>
  <si>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</si>
  <si>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</si>
  <si>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</si>
  <si>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</si>
  <si>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</si>
  <si>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</si>
  <si>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</si>
  <si>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</si>
  <si>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</si>
  <si>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</si>
  <si>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</si>
  <si>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</si>
  <si>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</si>
  <si>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</si>
  <si>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</si>
  <si>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</si>
  <si>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</si>
  <si>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</si>
  <si>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</si>
  <si>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</si>
  <si>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</si>
  <si>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</si>
  <si>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</si>
  <si>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</si>
  <si>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</si>
  <si>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</si>
  <si>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</si>
  <si>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</si>
  <si>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</si>
  <si>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</si>
  <si>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</si>
  <si>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</si>
  <si>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</si>
  <si>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</si>
  <si>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</si>
  <si>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</si>
  <si>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</si>
  <si>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</si>
  <si>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</si>
  <si>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</si>
  <si>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</si>
  <si>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</si>
  <si>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</si>
  <si>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</si>
  <si>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</si>
  <si>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</si>
  <si>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</si>
  <si>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</si>
  <si>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</si>
  <si>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</si>
  <si>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</si>
  <si>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</si>
  <si>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</si>
  <si>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</si>
  <si>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</si>
  <si>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</si>
  <si>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</si>
  <si>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</si>
  <si>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</si>
  <si>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</si>
  <si>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</si>
  <si>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</si>
  <si>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</si>
  <si>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</si>
  <si>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</si>
  <si>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</si>
  <si>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</si>
  <si>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</si>
  <si>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</si>
  <si>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</si>
  <si>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</si>
  <si>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</si>
  <si>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</si>
  <si>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</si>
  <si>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</si>
  <si>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</si>
  <si>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</si>
  <si>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</si>
  <si>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</si>
  <si>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</si>
  <si>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</si>
  <si>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</si>
  <si>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</si>
  <si>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</si>
  <si>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</si>
  <si>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</si>
  <si>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</si>
  <si>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</si>
  <si>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</si>
  <si>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</si>
  <si>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</si>
  <si>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</si>
  <si>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</si>
  <si>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</si>
  <si>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</si>
  <si>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</si>
  <si>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</si>
  <si>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</si>
  <si>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</si>
  <si>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</si>
  <si>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</si>
  <si>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</si>
  <si>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</si>
  <si>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</si>
  <si>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</si>
  <si>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</si>
  <si>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</si>
  <si>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</si>
  <si>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</si>
  <si>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</si>
  <si>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</si>
  <si>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</si>
  <si>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</si>
  <si>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</si>
  <si>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</si>
  <si>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</si>
  <si>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</si>
  <si>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</si>
  <si>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</si>
  <si>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</si>
  <si>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</si>
  <si>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</si>
  <si>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</si>
  <si>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</si>
  <si>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</si>
  <si>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</si>
  <si>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</si>
  <si>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</si>
  <si>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</si>
  <si>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</si>
  <si>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</si>
  <si>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</si>
  <si>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</si>
  <si>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</si>
  <si>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</si>
  <si>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</si>
  <si>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</si>
  <si>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</si>
  <si>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</si>
  <si>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</si>
  <si>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</si>
  <si>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</si>
  <si>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</si>
  <si>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</si>
  <si>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</si>
  <si>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</si>
  <si>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</si>
  <si>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</si>
  <si>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</si>
  <si>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</si>
  <si>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</si>
  <si>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</si>
  <si>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</si>
  <si>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</si>
  <si>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</si>
  <si>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</si>
  <si>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</si>
  <si>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</si>
  <si>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</si>
  <si>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</si>
  <si>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</si>
  <si>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</si>
  <si>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</si>
  <si>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</si>
  <si>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</si>
  <si>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</si>
  <si>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</si>
  <si>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</si>
  <si>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</si>
  <si>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</si>
  <si>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</si>
  <si>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</si>
  <si>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</si>
  <si>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</si>
  <si>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</si>
  <si>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</si>
  <si>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</si>
  <si>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</si>
  <si>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</si>
  <si>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</si>
  <si>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</si>
  <si>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</si>
  <si>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</si>
  <si>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</si>
  <si>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</si>
  <si>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</si>
  <si>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</si>
  <si>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</si>
  <si>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</si>
  <si>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</si>
  <si>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</si>
  <si>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</si>
  <si>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</si>
  <si>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</si>
  <si>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</si>
  <si>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</si>
  <si>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</si>
  <si>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</si>
  <si>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</si>
  <si>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</si>
  <si>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</si>
  <si>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</si>
  <si>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</si>
  <si>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</si>
  <si>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</si>
  <si>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</si>
  <si>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</si>
  <si>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</si>
  <si>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</si>
  <si>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</si>
  <si>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</si>
  <si>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</si>
  <si>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</si>
  <si>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</si>
  <si>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</si>
  <si>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</si>
  <si>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</si>
  <si>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</si>
  <si>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</si>
  <si>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</si>
  <si>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</si>
  <si>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</si>
  <si>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</si>
  <si>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</si>
  <si>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</si>
  <si>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</si>
  <si>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</si>
  <si>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</si>
  <si>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</si>
  <si>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</si>
  <si>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</si>
  <si>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</si>
  <si>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</si>
  <si>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</si>
  <si>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</si>
  <si>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</si>
  <si>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</si>
  <si>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</si>
  <si>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</si>
  <si>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</si>
  <si>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</si>
  <si>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</si>
  <si>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</si>
  <si>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</si>
  <si>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</si>
  <si>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</si>
  <si>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</si>
  <si>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</si>
  <si>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</si>
  <si>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</si>
  <si>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</si>
  <si>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</si>
  <si>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</si>
  <si>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</si>
  <si>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</si>
  <si>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</si>
  <si>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</si>
  <si>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</si>
  <si>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</si>
  <si>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</si>
  <si>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</si>
  <si>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</si>
  <si>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</si>
  <si>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</si>
  <si>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</si>
  <si>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</si>
  <si>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</si>
  <si>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</si>
  <si>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</si>
  <si>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</si>
  <si>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</si>
  <si>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</si>
  <si>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</si>
  <si>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</si>
  <si>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</si>
  <si>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</si>
  <si>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</si>
  <si>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</si>
  <si>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</si>
  <si>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</si>
  <si>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</si>
  <si>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</si>
  <si>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</si>
  <si>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</si>
  <si>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</si>
  <si>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</si>
  <si>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</si>
  <si>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</si>
  <si>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</si>
  <si>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</si>
  <si>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</si>
  <si>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</si>
  <si>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</si>
  <si>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</si>
  <si>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</si>
  <si>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</si>
  <si>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</si>
  <si>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</si>
  <si>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</si>
  <si>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</si>
  <si>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</si>
  <si>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</si>
  <si>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</si>
  <si>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</si>
  <si>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</si>
  <si>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</si>
  <si>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</si>
  <si>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</si>
  <si>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</si>
  <si>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</si>
  <si>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</si>
  <si>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</si>
  <si>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</si>
  <si>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</si>
  <si>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</si>
  <si>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</si>
  <si>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</si>
  <si>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</si>
  <si>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</si>
  <si>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</si>
  <si>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</si>
  <si>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</si>
  <si>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</si>
  <si>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</si>
  <si>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</si>
  <si>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</si>
  <si>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</si>
  <si>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</si>
  <si>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</si>
  <si>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</si>
  <si>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</si>
  <si>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</si>
  <si>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</si>
  <si>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</si>
  <si>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</si>
  <si>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</si>
  <si>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</si>
  <si>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</si>
  <si>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</si>
  <si>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</si>
  <si>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</si>
  <si>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</si>
  <si>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</si>
  <si>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</si>
  <si>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</si>
  <si>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</si>
  <si>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</si>
  <si>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</si>
  <si>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</si>
  <si>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</si>
  <si>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</si>
  <si>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</si>
  <si>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</si>
  <si>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</si>
  <si>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</si>
  <si>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</si>
  <si>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</si>
  <si>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</si>
  <si>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</si>
  <si>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</si>
  <si>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</si>
  <si>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</si>
  <si>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</si>
  <si>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</si>
  <si>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</si>
  <si>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</si>
  <si>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</si>
  <si>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</si>
  <si>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</si>
  <si>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</si>
  <si>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</si>
  <si>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</si>
  <si>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</si>
  <si>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</si>
  <si>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</si>
  <si>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</si>
  <si>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</si>
  <si>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</si>
  <si>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</si>
  <si>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</si>
  <si>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</si>
  <si>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</si>
  <si>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</si>
  <si>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</si>
  <si>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</si>
  <si>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</si>
  <si>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</si>
  <si>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</si>
  <si>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</si>
  <si>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</si>
  <si>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</si>
  <si>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</si>
  <si>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</si>
  <si>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</si>
  <si>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</si>
  <si>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</si>
  <si>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</si>
  <si>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</si>
  <si>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</si>
  <si>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</si>
  <si>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</si>
  <si>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</si>
  <si>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</si>
  <si>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</si>
  <si>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</si>
  <si>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</si>
  <si>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</si>
  <si>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</si>
  <si>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</si>
  <si>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</si>
  <si>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</si>
  <si>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</si>
  <si>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</si>
  <si>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</si>
  <si>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</si>
  <si>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</si>
  <si>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</si>
  <si>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</si>
  <si>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</si>
  <si>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</si>
  <si>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</si>
  <si>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</si>
  <si>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</si>
  <si>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</si>
  <si>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</si>
  <si>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</si>
  <si>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</si>
  <si>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</si>
  <si>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</si>
  <si>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</si>
  <si>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</si>
  <si>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</si>
  <si>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</si>
  <si>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</si>
  <si>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</si>
  <si>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</si>
  <si>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</si>
  <si>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</si>
  <si>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</si>
  <si>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</si>
  <si>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</si>
  <si>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</si>
  <si>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</si>
  <si>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</si>
  <si>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</si>
  <si>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</si>
  <si>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</si>
  <si>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</si>
  <si>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</si>
  <si>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</si>
  <si>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</si>
  <si>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</si>
  <si>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</si>
  <si>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</si>
  <si>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</si>
  <si>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</si>
  <si>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</si>
  <si>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</si>
  <si>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</si>
  <si>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</si>
  <si>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</si>
  <si>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</si>
  <si>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</si>
  <si>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</si>
  <si>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</si>
  <si>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</si>
  <si>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</si>
  <si>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</si>
  <si>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</si>
  <si>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</si>
  <si>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</si>
  <si>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</si>
  <si>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</si>
  <si>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</si>
  <si>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</si>
  <si>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</si>
  <si>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</si>
  <si>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</si>
  <si>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</si>
  <si>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</si>
  <si>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</si>
  <si>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</si>
  <si>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</si>
  <si>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</si>
  <si>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</si>
  <si>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</si>
  <si>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</si>
  <si>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</si>
  <si>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</si>
  <si>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</si>
  <si>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</si>
  <si>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</si>
  <si>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</si>
  <si>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</si>
  <si>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</si>
  <si>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</si>
  <si>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</si>
  <si>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</si>
  <si>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</si>
  <si>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</si>
  <si>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</si>
  <si>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</si>
  <si>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</si>
  <si>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</si>
  <si>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</si>
  <si>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</si>
  <si>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</si>
  <si>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</si>
  <si>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</si>
  <si>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</si>
  <si>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</si>
  <si>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</si>
  <si>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</si>
  <si>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</si>
  <si>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</si>
  <si>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</si>
  <si>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</si>
  <si>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</si>
  <si>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</si>
  <si>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</si>
  <si>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</si>
  <si>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</si>
  <si>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</si>
  <si>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</si>
  <si>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</si>
  <si>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</si>
  <si>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</si>
  <si>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</si>
  <si>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</si>
  <si>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</si>
  <si>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</si>
  <si>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</si>
  <si>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</si>
  <si>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</si>
  <si>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</si>
  <si>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</si>
  <si>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</si>
  <si>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</si>
  <si>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</si>
  <si>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</si>
  <si>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</si>
  <si>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</si>
  <si>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</si>
  <si>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</si>
  <si>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</si>
  <si>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</si>
  <si>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</si>
  <si>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</si>
  <si>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</si>
  <si>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</si>
  <si>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</si>
  <si>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</si>
  <si>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</si>
  <si>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</si>
  <si>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</si>
  <si>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</si>
  <si>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</si>
  <si>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</si>
  <si>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</si>
  <si>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</si>
  <si>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</si>
  <si>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</si>
  <si>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</si>
  <si>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</si>
  <si>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</si>
  <si>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</si>
  <si>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</si>
  <si>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</si>
  <si>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</si>
  <si>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</si>
  <si>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</si>
  <si>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</si>
  <si>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</si>
  <si>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</si>
  <si>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</si>
  <si>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</si>
  <si>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</si>
  <si>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</si>
  <si>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</si>
  <si>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</si>
  <si>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</si>
  <si>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</si>
  <si>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</si>
  <si>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</si>
  <si>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</si>
  <si>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</si>
  <si>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</si>
  <si>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</si>
  <si>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</si>
  <si>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</si>
  <si>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</si>
  <si>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</si>
  <si>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</si>
  <si>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</si>
  <si>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</si>
  <si>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</si>
  <si>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</si>
  <si>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</si>
  <si>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</si>
  <si>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</si>
  <si>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</si>
  <si>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</si>
  <si>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</si>
  <si>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</si>
  <si>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</si>
  <si>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</si>
  <si>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</si>
  <si>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</si>
  <si>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</si>
  <si>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</si>
  <si>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</si>
  <si>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</si>
  <si>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</si>
  <si>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</si>
  <si>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</si>
  <si>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</si>
  <si>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</si>
  <si>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</si>
  <si>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</si>
  <si>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</si>
  <si>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</si>
  <si>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</si>
  <si>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</si>
  <si>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</si>
  <si>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</si>
  <si>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</si>
  <si>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</si>
  <si>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</si>
  <si>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</si>
  <si>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</si>
  <si>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</si>
  <si>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</si>
  <si>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</si>
  <si>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</si>
  <si>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</si>
  <si>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</si>
  <si>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</si>
  <si>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</si>
  <si>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</si>
  <si>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</si>
  <si>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</si>
  <si>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</si>
  <si>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</si>
  <si>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</si>
  <si>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</si>
  <si>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</si>
  <si>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</si>
  <si>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</si>
  <si>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</si>
  <si>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</si>
  <si>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</si>
  <si>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</si>
  <si>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</si>
  <si>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</si>
  <si>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</si>
  <si>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</si>
  <si>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</si>
  <si>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</si>
  <si>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</si>
  <si>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</si>
  <si>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</si>
  <si>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</si>
  <si>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</si>
  <si>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</si>
  <si>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</si>
  <si>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</si>
  <si>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</si>
  <si>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</si>
  <si>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</si>
  <si>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</si>
  <si>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</si>
  <si>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</si>
  <si>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</si>
  <si>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</si>
  <si>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</si>
  <si>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</si>
  <si>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</si>
  <si>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</si>
  <si>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</si>
  <si>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</si>
  <si>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</si>
  <si>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</si>
  <si>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</si>
  <si>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</si>
  <si>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</si>
  <si>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</si>
  <si>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</si>
  <si>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</si>
  <si>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</si>
  <si>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</si>
  <si>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</si>
  <si>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</si>
  <si>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</si>
  <si>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</si>
  <si>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</si>
  <si>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</si>
  <si>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</si>
  <si>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</si>
  <si>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</si>
  <si>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</si>
  <si>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</si>
  <si>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</si>
  <si>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</si>
  <si>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</si>
  <si>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</si>
  <si>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</si>
  <si>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</si>
  <si>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</si>
  <si>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</si>
  <si>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</si>
  <si>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</si>
  <si>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</si>
  <si>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</si>
  <si>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</si>
  <si>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</si>
  <si>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</si>
  <si>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</si>
  <si>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</si>
  <si>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</si>
  <si>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</si>
  <si>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</si>
  <si>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</si>
  <si>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</si>
  <si>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</si>
  <si>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</si>
  <si>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</si>
  <si>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</si>
  <si>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</si>
  <si>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</si>
  <si>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</si>
  <si>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</si>
  <si>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</si>
  <si>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</si>
  <si>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</si>
  <si>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</si>
  <si>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</si>
  <si>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</si>
  <si>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</si>
  <si>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</si>
  <si>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</si>
  <si>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</si>
  <si>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</si>
  <si>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</si>
  <si>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</si>
  <si>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</si>
  <si>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</si>
  <si>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</si>
  <si>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</si>
  <si>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</si>
  <si>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</si>
  <si>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</si>
  <si>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</si>
  <si>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</si>
  <si>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</si>
  <si>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</si>
  <si>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</si>
  <si>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</si>
  <si>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</si>
  <si>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</si>
  <si>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</si>
  <si>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</si>
  <si>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</si>
  <si>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</si>
  <si>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</si>
  <si>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</si>
  <si>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</si>
  <si>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</si>
  <si>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</si>
  <si>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</si>
  <si>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</si>
  <si>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</si>
  <si>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</si>
  <si>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</si>
  <si>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</si>
  <si>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</si>
  <si>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</si>
  <si>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</si>
  <si>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</si>
  <si>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</si>
  <si>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</si>
  <si>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</si>
  <si>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</si>
  <si>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</si>
  <si>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</si>
  <si>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</si>
  <si>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</si>
  <si>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</si>
  <si>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</si>
  <si>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</si>
  <si>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</si>
  <si>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</si>
  <si>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</si>
  <si>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</si>
  <si>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</si>
  <si>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</si>
  <si>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</si>
  <si>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</si>
  <si>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</si>
  <si>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</si>
  <si>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</si>
  <si>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</si>
  <si>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</si>
  <si>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</si>
  <si>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</si>
  <si>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</si>
  <si>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</si>
  <si>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</si>
  <si>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</si>
  <si>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</si>
  <si>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</si>
  <si>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</si>
  <si>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</si>
  <si>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</si>
  <si>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</si>
  <si>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</si>
  <si>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</si>
  <si>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</si>
  <si>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</si>
  <si>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</si>
  <si>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</si>
  <si>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</si>
  <si>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</si>
  <si>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</si>
  <si>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</si>
  <si>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</si>
  <si>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</si>
  <si>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</si>
  <si>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</si>
  <si>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</si>
  <si>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</si>
  <si>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</si>
  <si>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</si>
  <si>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</si>
  <si>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</si>
  <si>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</si>
  <si>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</si>
  <si>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</si>
  <si>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</si>
  <si>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</si>
  <si>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</si>
  <si>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</si>
  <si>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</si>
  <si>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</si>
  <si>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</si>
  <si>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</si>
  <si>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</si>
  <si>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</si>
  <si>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</si>
  <si>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</si>
  <si>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</si>
  <si>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</si>
  <si>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</si>
  <si>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</si>
  <si>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</si>
  <si>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</si>
  <si>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</si>
  <si>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</si>
  <si>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</si>
  <si>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</si>
  <si>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</si>
  <si>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</si>
  <si>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</si>
  <si>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</si>
  <si>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</si>
  <si>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</si>
  <si>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</si>
  <si>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</si>
  <si>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</si>
  <si>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</si>
  <si>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</si>
  <si>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</si>
  <si>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</si>
  <si>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</si>
  <si>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</si>
  <si>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</si>
  <si>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</si>
  <si>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</si>
  <si>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</si>
  <si>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</si>
  <si>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</si>
  <si>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</si>
  <si>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</si>
  <si>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</si>
  <si>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</si>
  <si>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</si>
  <si>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</si>
  <si>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</si>
  <si>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</si>
  <si>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</si>
  <si>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</si>
  <si>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</si>
  <si>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</si>
  <si>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</si>
  <si>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</si>
  <si>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</si>
  <si>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</si>
  <si>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</si>
  <si>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</si>
  <si>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</si>
  <si>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</si>
  <si>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</si>
  <si>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</si>
  <si>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</si>
  <si>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</si>
  <si>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</si>
  <si>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</si>
  <si>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</si>
  <si>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</si>
  <si>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</si>
  <si>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</si>
  <si>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</si>
  <si>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</si>
  <si>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</si>
  <si>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</si>
  <si>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</si>
  <si>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</si>
  <si>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</si>
  <si>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</si>
  <si>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</si>
  <si>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</si>
  <si>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</si>
  <si>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</si>
  <si>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</si>
  <si>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</si>
  <si>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</si>
  <si>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</si>
  <si>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</si>
  <si>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</si>
  <si>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</si>
  <si>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</si>
  <si>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</si>
  <si>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</si>
  <si>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</si>
  <si>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</si>
  <si>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</si>
  <si>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</si>
  <si>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</si>
  <si>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</si>
  <si>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</si>
  <si>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</si>
  <si>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</si>
  <si>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</si>
  <si>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</si>
  <si>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</si>
  <si>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</si>
  <si>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</si>
  <si>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</si>
  <si>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</si>
  <si>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</si>
  <si>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</si>
  <si>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</si>
  <si>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</si>
  <si>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</si>
  <si>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</si>
  <si>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</si>
  <si>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</si>
  <si>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</si>
  <si>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</si>
  <si>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</si>
  <si>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</si>
  <si>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</si>
  <si>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</si>
  <si>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</si>
  <si>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</si>
  <si>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</si>
  <si>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</si>
  <si>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</si>
  <si>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</si>
  <si>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</si>
  <si>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</si>
  <si>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</si>
  <si>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</si>
  <si>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</si>
  <si>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</si>
  <si>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</si>
  <si>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</si>
  <si>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</si>
  <si>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</si>
  <si>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</si>
  <si>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</si>
  <si>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</si>
  <si>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</si>
  <si>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</si>
  <si>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</si>
  <si>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</si>
  <si>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</si>
  <si>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</si>
  <si>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</si>
  <si>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</si>
  <si>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</si>
  <si>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</si>
  <si>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</si>
  <si>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</si>
  <si>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</si>
  <si>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</si>
  <si>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</si>
  <si>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</si>
  <si>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</si>
  <si>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</si>
  <si>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</si>
  <si>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</si>
  <si>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</si>
  <si>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</si>
  <si>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</si>
  <si>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</si>
  <si>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</si>
  <si>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</si>
  <si>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</si>
  <si>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</si>
  <si>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</si>
  <si>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</si>
  <si>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</si>
  <si>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</si>
  <si>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</si>
  <si>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</si>
  <si>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</si>
  <si>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</si>
  <si>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</si>
  <si>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</si>
  <si>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</si>
  <si>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</si>
  <si>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</si>
  <si>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</si>
  <si>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</si>
  <si>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</si>
  <si>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</si>
  <si>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</si>
  <si>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</si>
  <si>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</si>
  <si>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</si>
  <si>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</si>
  <si>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</si>
  <si>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</si>
  <si>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</si>
  <si>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</si>
  <si>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</si>
  <si>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</si>
  <si>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</si>
  <si>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</si>
  <si>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</si>
  <si>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</si>
  <si>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</si>
  <si>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</si>
  <si>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</si>
  <si>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</si>
  <si>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</si>
  <si>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</si>
  <si>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</si>
  <si>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</si>
  <si>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</si>
  <si>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</si>
  <si>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</si>
  <si>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</si>
  <si>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</si>
  <si>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</si>
  <si>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</si>
  <si>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</si>
  <si>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</si>
  <si>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</si>
  <si>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</si>
  <si>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</si>
  <si>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</si>
  <si>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</si>
  <si>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</si>
  <si>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</si>
  <si>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</si>
  <si>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</si>
  <si>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</si>
  <si>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</si>
  <si>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</si>
  <si>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</si>
  <si>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</si>
  <si>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</si>
  <si>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</si>
  <si>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</si>
  <si>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</si>
  <si>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</si>
  <si>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</si>
  <si>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</si>
  <si>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</si>
  <si>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</si>
  <si>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</si>
  <si>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</si>
  <si>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</si>
  <si>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</si>
  <si>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</si>
  <si>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</si>
  <si>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</si>
  <si>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</si>
  <si>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</si>
  <si>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</si>
  <si>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</si>
  <si>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</si>
  <si>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</si>
  <si>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</si>
  <si>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</si>
  <si>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</si>
  <si>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</si>
  <si>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</si>
  <si>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</si>
  <si>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</si>
  <si>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</si>
  <si>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</si>
  <si>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</si>
  <si>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</si>
  <si>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</si>
  <si>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</si>
  <si>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</si>
  <si>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</si>
  <si>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</si>
  <si>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</si>
  <si>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</si>
  <si>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</si>
  <si>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</si>
  <si>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</si>
  <si>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</si>
  <si>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</si>
  <si>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</si>
  <si>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</si>
  <si>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</si>
  <si>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</si>
  <si>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</si>
  <si>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</si>
  <si>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</si>
  <si>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</si>
  <si>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</si>
  <si>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</si>
  <si>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</si>
  <si>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</si>
  <si>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</si>
  <si>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</si>
  <si>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</si>
  <si>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</si>
  <si>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</si>
  <si>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</si>
  <si>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</si>
  <si>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</si>
  <si>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</si>
  <si>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</si>
  <si>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</si>
  <si>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</si>
  <si>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</si>
  <si>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</si>
  <si>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</si>
  <si>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</si>
  <si>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</si>
  <si>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</si>
  <si>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</si>
  <si>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</si>
  <si>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</si>
  <si>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</si>
  <si>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</si>
  <si>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</si>
  <si>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</si>
  <si>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</si>
  <si>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</si>
  <si>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</si>
  <si>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</si>
  <si>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</si>
  <si>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</si>
  <si>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</si>
  <si>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</si>
  <si>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</si>
  <si>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</si>
  <si>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</si>
  <si>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</si>
  <si>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</si>
  <si>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</si>
  <si>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</si>
  <si>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</si>
  <si>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</si>
  <si>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</si>
  <si>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</si>
  <si>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</si>
  <si>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</si>
  <si>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</si>
  <si>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</si>
  <si>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</si>
  <si>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</si>
  <si>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</si>
  <si>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</si>
  <si>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</si>
  <si>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</si>
  <si>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</si>
  <si>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</si>
  <si>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</si>
  <si>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</si>
  <si>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</si>
  <si>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</si>
  <si>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</si>
  <si>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</si>
  <si>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</si>
  <si>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</si>
  <si>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</si>
  <si>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</si>
  <si>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</si>
  <si>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</si>
  <si>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</si>
  <si>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</si>
  <si>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</si>
  <si>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</si>
  <si>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</si>
  <si>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</si>
  <si>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</si>
  <si>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</si>
  <si>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</si>
  <si>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</si>
  <si>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</si>
  <si>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</si>
  <si>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</si>
  <si>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</si>
  <si>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</si>
  <si>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</si>
  <si>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</si>
  <si>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</si>
  <si>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</si>
  <si>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</si>
  <si>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</si>
  <si>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</si>
  <si>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</si>
  <si>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</si>
  <si>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</si>
  <si>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</si>
  <si>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</si>
  <si>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</si>
  <si>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</si>
  <si>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</si>
  <si>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</si>
  <si>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</si>
  <si>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</si>
  <si>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</si>
  <si>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</si>
  <si>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</si>
  <si>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</si>
  <si>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</si>
  <si>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</si>
  <si>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</si>
  <si>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</si>
  <si>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</si>
  <si>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</si>
  <si>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</si>
  <si>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</si>
  <si>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</si>
  <si>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</si>
  <si>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</si>
  <si>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</si>
  <si>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</si>
  <si>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</si>
  <si>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</si>
  <si>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</si>
  <si>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</si>
  <si>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</si>
  <si>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</si>
  <si>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</si>
  <si>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</si>
  <si>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</si>
  <si>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</si>
  <si>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</si>
  <si>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</si>
  <si>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</si>
  <si>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</si>
  <si>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</si>
  <si>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</si>
  <si>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</si>
  <si>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</si>
  <si>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</si>
  <si>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</si>
  <si>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</si>
  <si>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</si>
  <si>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</si>
  <si>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</si>
  <si>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</si>
  <si>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</si>
  <si>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</si>
  <si>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</si>
  <si>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</si>
  <si>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</si>
  <si>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</si>
  <si>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</si>
  <si>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</si>
  <si>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</si>
  <si>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</si>
  <si>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</si>
  <si>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</si>
  <si>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</si>
  <si>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</si>
  <si>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</si>
  <si>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</si>
  <si>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</si>
  <si>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</si>
  <si>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</si>
  <si>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</si>
  <si>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</si>
  <si>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</si>
  <si>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</si>
  <si>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</si>
  <si>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</si>
  <si>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</si>
  <si>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</si>
  <si>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</si>
  <si>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</si>
  <si>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</si>
  <si>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</si>
  <si>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</si>
  <si>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</si>
  <si>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</si>
  <si>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</si>
  <si>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</si>
  <si>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</si>
  <si>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</si>
  <si>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</si>
  <si>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</si>
  <si>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</si>
  <si>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</si>
  <si>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</si>
  <si>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</si>
  <si>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</si>
  <si>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</si>
  <si>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</si>
  <si>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</si>
  <si>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</si>
  <si>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</si>
  <si>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</si>
  <si>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</si>
  <si>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</si>
  <si>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</si>
  <si>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</si>
  <si>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</si>
  <si>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</si>
  <si>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</si>
  <si>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</si>
  <si>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</si>
  <si>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</si>
  <si>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</si>
  <si>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</si>
  <si>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</si>
  <si>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</si>
  <si>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</si>
  <si>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</si>
  <si>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</si>
  <si>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</si>
  <si>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</si>
  <si>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</si>
  <si>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</si>
  <si>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</si>
  <si>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</si>
  <si>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</si>
  <si>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</si>
  <si>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</si>
  <si>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</si>
  <si>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</si>
  <si>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</si>
  <si>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</si>
  <si>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</si>
  <si>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</si>
  <si>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</si>
  <si>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</si>
  <si>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</si>
  <si>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</si>
  <si>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</si>
  <si>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</si>
  <si>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</si>
  <si>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</si>
  <si>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</si>
  <si>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</si>
  <si>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</si>
  <si>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</si>
  <si>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</si>
  <si>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</si>
  <si>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</si>
  <si>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</si>
  <si>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</si>
  <si>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</si>
  <si>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</si>
  <si>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</si>
  <si>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</si>
  <si>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</si>
  <si>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</si>
  <si>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</si>
  <si>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</si>
  <si>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</si>
  <si>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</si>
  <si>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</si>
  <si>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</si>
  <si>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</si>
  <si>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</si>
  <si>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</si>
  <si>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</si>
  <si>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</si>
  <si>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</si>
  <si>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</si>
  <si>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</si>
  <si>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</si>
  <si>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</si>
  <si>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</si>
  <si>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</si>
  <si>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</si>
  <si>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</si>
  <si>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</si>
  <si>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</si>
  <si>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</si>
  <si>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</si>
  <si>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</si>
  <si>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</si>
  <si>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</si>
  <si>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</si>
  <si>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</si>
  <si>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</si>
  <si>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</si>
  <si>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</si>
  <si>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</si>
  <si>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</si>
  <si>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</si>
  <si>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</si>
  <si>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</si>
  <si>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</si>
  <si>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</si>
  <si>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</si>
  <si>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</si>
  <si>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</si>
  <si>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</si>
  <si>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</si>
  <si>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</si>
  <si>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</si>
  <si>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</si>
  <si>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</si>
  <si>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</si>
  <si>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</si>
  <si>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</si>
  <si>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</si>
  <si>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</si>
  <si>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</si>
  <si>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</si>
  <si>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</si>
  <si>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</si>
  <si>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</si>
  <si>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</si>
  <si>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</si>
  <si>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</si>
  <si>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</si>
  <si>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</si>
  <si>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</si>
  <si>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</si>
  <si>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</si>
  <si>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</si>
  <si>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</si>
  <si>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</si>
  <si>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</si>
  <si>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</si>
  <si>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</si>
  <si>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</si>
  <si>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</si>
  <si>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</si>
  <si>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</si>
  <si>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</si>
  <si>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</si>
  <si>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</si>
  <si>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</si>
  <si>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</si>
  <si>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</si>
  <si>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</si>
  <si>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</si>
  <si>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</si>
  <si>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</si>
  <si>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</si>
  <si>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</si>
  <si>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</si>
  <si>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</si>
  <si>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</si>
  <si>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</si>
  <si>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</si>
  <si>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</si>
  <si>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</si>
  <si>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</si>
  <si>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</si>
  <si>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</si>
  <si>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</si>
  <si>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</si>
  <si>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</si>
  <si>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</si>
  <si>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</si>
  <si>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</si>
  <si>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</si>
  <si>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</si>
  <si>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</si>
  <si>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</si>
  <si>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</si>
  <si>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</si>
  <si>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</si>
  <si>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</si>
  <si>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</si>
  <si>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</si>
  <si>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</si>
  <si>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</si>
  <si>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</si>
  <si>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</si>
  <si>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</si>
  <si>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</si>
  <si>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</si>
  <si>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</si>
  <si>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</si>
  <si>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</si>
  <si>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</si>
  <si>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</si>
  <si>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</si>
  <si>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</si>
  <si>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</si>
  <si>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</si>
  <si>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</si>
  <si>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</si>
  <si>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</si>
  <si>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</si>
  <si>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</si>
  <si>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</si>
  <si>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</si>
  <si>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</si>
  <si>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</si>
  <si>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</si>
  <si>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</si>
  <si>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</si>
  <si>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</si>
  <si>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</si>
  <si>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</si>
  <si>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</si>
  <si>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</si>
  <si>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</si>
  <si>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</si>
  <si>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</si>
  <si>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</si>
  <si>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</si>
  <si>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</si>
  <si>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</si>
  <si>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</si>
  <si>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</si>
  <si>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</si>
  <si>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</si>
  <si>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</si>
  <si>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</si>
  <si>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</si>
  <si>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</si>
  <si>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</si>
  <si>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</si>
  <si>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</si>
  <si>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</si>
  <si>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</si>
  <si>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</si>
  <si>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</si>
  <si>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</si>
  <si>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</si>
  <si>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</si>
  <si>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</si>
  <si>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</si>
  <si>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</si>
  <si>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</si>
  <si>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</si>
  <si>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</si>
  <si>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</si>
  <si>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</si>
  <si>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</si>
  <si>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</si>
  <si>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</si>
  <si>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</si>
  <si>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</si>
  <si>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</si>
  <si>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</si>
  <si>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</si>
  <si>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</si>
  <si>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</si>
  <si>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</si>
  <si>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</si>
  <si>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</si>
  <si>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</si>
  <si>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</si>
  <si>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</si>
  <si>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</si>
  <si>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</si>
  <si>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</si>
  <si>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</si>
  <si>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</si>
  <si>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</si>
  <si>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</si>
  <si>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</si>
  <si>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</si>
  <si>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</si>
  <si>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</si>
  <si>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</si>
  <si>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</si>
  <si>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</si>
  <si>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</si>
  <si>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</si>
  <si>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</si>
  <si>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</si>
  <si>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</si>
  <si>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</si>
  <si>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</si>
  <si>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</si>
  <si>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</si>
  <si>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</si>
  <si>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</si>
  <si>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</si>
  <si>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</si>
  <si>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</si>
  <si>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</si>
  <si>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</si>
  <si>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</si>
  <si>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</si>
  <si>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</si>
  <si>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</si>
  <si>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</si>
  <si>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</si>
  <si>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</si>
  <si>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</si>
  <si>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</si>
  <si>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</si>
  <si>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</si>
  <si>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</si>
  <si>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</si>
  <si>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</si>
  <si>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</si>
  <si>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</si>
  <si>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</si>
  <si>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</si>
  <si>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</si>
  <si>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</si>
  <si>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</si>
  <si>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</si>
  <si>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</si>
  <si>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</si>
  <si>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</si>
  <si>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</si>
  <si>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</si>
  <si>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</si>
  <si>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</si>
  <si>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</si>
  <si>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</si>
  <si>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</si>
  <si>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</si>
  <si>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</si>
  <si>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</si>
  <si>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</si>
  <si>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</si>
  <si>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</si>
  <si>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</si>
  <si>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</si>
  <si>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</si>
  <si>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</si>
  <si>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</si>
  <si>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</si>
  <si>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</si>
  <si>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</si>
  <si>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</si>
  <si>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</si>
  <si>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</si>
  <si>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</si>
  <si>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</si>
  <si>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</si>
  <si>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</si>
  <si>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</si>
  <si>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</si>
  <si>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</si>
  <si>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</si>
  <si>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</si>
  <si>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</si>
  <si>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</si>
  <si>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</si>
  <si>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</si>
  <si>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</si>
  <si>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</si>
  <si>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</si>
  <si>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</si>
  <si>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</si>
  <si>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</si>
  <si>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</si>
  <si>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</si>
  <si>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</si>
  <si>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</si>
  <si>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</si>
  <si>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</si>
  <si>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</si>
  <si>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</si>
  <si>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</si>
  <si>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</si>
  <si>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</si>
  <si>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</si>
  <si>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</si>
  <si>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</si>
  <si>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</si>
  <si>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</si>
  <si>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</si>
  <si>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</si>
  <si>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</si>
  <si>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</si>
  <si>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</si>
  <si>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</si>
  <si>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</si>
  <si>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</si>
  <si>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</si>
  <si>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</si>
  <si>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</si>
  <si>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</si>
  <si>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</si>
  <si>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</si>
  <si>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</si>
  <si>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</si>
  <si>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</si>
  <si>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</si>
  <si>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</si>
  <si>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</si>
  <si>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</si>
  <si>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</si>
  <si>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</si>
  <si>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</si>
  <si>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</si>
  <si>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</si>
  <si>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</si>
  <si>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</si>
  <si>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</si>
  <si>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</si>
  <si>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</si>
  <si>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</si>
  <si>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</si>
  <si>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</si>
  <si>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</si>
  <si>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</si>
  <si>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</si>
  <si>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</si>
  <si>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</si>
  <si>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</si>
  <si>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</si>
  <si>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</si>
  <si>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</si>
  <si>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</si>
  <si>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</si>
  <si>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</si>
  <si>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</si>
  <si>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</si>
  <si>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</si>
  <si>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</si>
  <si>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</si>
  <si>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</si>
  <si>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</si>
  <si>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</si>
  <si>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</si>
  <si>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</si>
  <si>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</si>
  <si>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</si>
  <si>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</si>
  <si>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</si>
  <si>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</si>
  <si>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</si>
  <si>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</si>
  <si>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</si>
  <si>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</si>
  <si>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</si>
  <si>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</si>
  <si>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</si>
  <si>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</si>
  <si>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</si>
  <si>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</si>
  <si>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</si>
  <si>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</si>
  <si>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</si>
  <si>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</si>
  <si>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</si>
  <si>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</si>
  <si>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</si>
  <si>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</si>
  <si>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</si>
  <si>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</si>
  <si>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</si>
  <si>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</si>
  <si>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</si>
  <si>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</si>
  <si>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</si>
  <si>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</si>
  <si>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</si>
  <si>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</si>
  <si>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</si>
  <si>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</si>
  <si>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</si>
  <si>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</si>
  <si>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</si>
  <si>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</si>
  <si>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</si>
  <si>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</si>
  <si>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</si>
  <si>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</si>
  <si>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</si>
  <si>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</si>
  <si>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</si>
  <si>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</si>
  <si>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</si>
  <si>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</si>
  <si>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</si>
  <si>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</si>
  <si>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</si>
  <si>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</si>
  <si>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</si>
  <si>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</si>
  <si>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</si>
  <si>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</si>
  <si>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</si>
  <si>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</si>
  <si>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</si>
  <si>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</si>
  <si>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</si>
  <si>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</si>
  <si>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</si>
  <si>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</si>
  <si>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</si>
  <si>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</si>
  <si>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</si>
  <si>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</si>
  <si>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</si>
  <si>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</si>
  <si>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</si>
  <si>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</si>
  <si>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</si>
  <si>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</si>
  <si>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</si>
  <si>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</si>
  <si>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</si>
  <si>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</si>
  <si>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</si>
  <si>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</si>
  <si>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</si>
  <si>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</si>
  <si>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</si>
  <si>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</si>
  <si>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</si>
  <si>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</si>
  <si>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</si>
  <si>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</si>
  <si>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</si>
  <si>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</si>
  <si>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</si>
  <si>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</si>
  <si>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</si>
  <si>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</si>
  <si>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</si>
  <si>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</si>
  <si>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</si>
  <si>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</si>
  <si>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</si>
  <si>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</si>
  <si>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</si>
  <si>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</si>
  <si>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</si>
  <si>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</si>
  <si>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</si>
  <si>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</si>
  <si>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</si>
  <si>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</si>
  <si>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</si>
  <si>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</si>
  <si>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</si>
  <si>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</si>
  <si>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</si>
  <si>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</si>
  <si>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</si>
  <si>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</si>
  <si>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</si>
  <si>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</si>
  <si>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</si>
  <si>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</si>
  <si>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</si>
  <si>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</si>
  <si>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</si>
  <si>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</si>
  <si>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</si>
  <si>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</si>
  <si>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</si>
  <si>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</si>
  <si>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</si>
  <si>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</si>
  <si>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</si>
  <si>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</si>
  <si>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</si>
  <si>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</si>
  <si>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</si>
  <si>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</si>
  <si>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</si>
  <si>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</si>
  <si>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</si>
  <si>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</si>
  <si>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</si>
  <si>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</si>
  <si>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</si>
  <si>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</si>
  <si>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</si>
  <si>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</si>
  <si>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</si>
  <si>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</si>
  <si>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</si>
  <si>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</si>
  <si>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</si>
  <si>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</si>
  <si>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</si>
  <si>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</si>
  <si>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</si>
  <si>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</si>
  <si>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</si>
  <si>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</si>
  <si>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</si>
  <si>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</si>
  <si>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</si>
  <si>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</si>
  <si>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</si>
  <si>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</si>
  <si>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</si>
  <si>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</si>
  <si>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</si>
  <si>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</si>
  <si>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</si>
  <si>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</si>
  <si>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</si>
  <si>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</si>
  <si>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</si>
  <si>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</si>
  <si>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</si>
  <si>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</si>
  <si>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</si>
  <si>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</si>
  <si>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</si>
  <si>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</si>
  <si>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</si>
  <si>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</si>
  <si>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</si>
  <si>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</si>
  <si>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</si>
  <si>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</si>
  <si>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</si>
  <si>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</si>
  <si>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</si>
  <si>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</si>
  <si>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</si>
  <si>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</si>
  <si>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</si>
  <si>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</si>
  <si>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</si>
  <si>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</si>
  <si>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</si>
  <si>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</si>
  <si>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</si>
  <si>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</si>
  <si>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</si>
  <si>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</si>
  <si>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</si>
  <si>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</si>
  <si>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</si>
  <si>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</si>
  <si>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</si>
  <si>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</si>
  <si>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</si>
  <si>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</si>
  <si>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</si>
  <si>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</si>
  <si>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</si>
  <si>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</si>
  <si>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</si>
  <si>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</si>
  <si>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</si>
  <si>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</si>
  <si>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</si>
  <si>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</si>
  <si>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</si>
  <si>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</si>
  <si>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</si>
  <si>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</si>
  <si>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</si>
  <si>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</si>
  <si>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</si>
  <si>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</si>
  <si>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</si>
  <si>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</si>
  <si>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</si>
  <si>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</si>
  <si>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</si>
  <si>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</si>
  <si>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</si>
  <si>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</si>
  <si>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</si>
  <si>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</si>
  <si>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</si>
  <si>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</si>
  <si>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</si>
  <si>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</si>
  <si>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</si>
  <si>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</si>
  <si>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</si>
  <si>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</si>
  <si>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</si>
  <si>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</si>
  <si>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</si>
  <si>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</si>
  <si>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</si>
  <si>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</si>
  <si>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</si>
  <si>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</si>
  <si>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</si>
  <si>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</si>
  <si>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</si>
  <si>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</si>
  <si>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</si>
  <si>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</si>
  <si>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</si>
  <si>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</si>
  <si>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</si>
  <si>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</si>
  <si>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</si>
  <si>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</si>
  <si>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</si>
  <si>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</si>
  <si>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</si>
  <si>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</si>
  <si>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</si>
  <si>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</si>
  <si>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</si>
  <si>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</si>
  <si>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</si>
  <si>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</si>
  <si>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</si>
  <si>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</si>
  <si>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</si>
  <si>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</si>
  <si>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</si>
  <si>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</si>
  <si>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</si>
  <si>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</si>
  <si>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</si>
  <si>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</si>
  <si>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</si>
  <si>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</si>
  <si>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</si>
  <si>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</si>
  <si>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</si>
  <si>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</si>
  <si>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</si>
  <si>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</si>
  <si>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</si>
  <si>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</si>
  <si>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</si>
  <si>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</si>
  <si>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</si>
  <si>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</si>
  <si>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</si>
  <si>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</si>
  <si>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</si>
  <si>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</si>
  <si>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</si>
  <si>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</si>
  <si>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</si>
  <si>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</si>
  <si>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</si>
  <si>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</si>
  <si>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</si>
  <si>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</si>
  <si>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</si>
  <si>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</si>
  <si>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</si>
  <si>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</si>
  <si>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</si>
  <si>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</si>
  <si>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</si>
  <si>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</si>
  <si>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</si>
  <si>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</si>
  <si>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</si>
  <si>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</si>
  <si>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</si>
  <si>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</si>
  <si>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</si>
  <si>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</si>
  <si>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</si>
  <si>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</si>
  <si>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</si>
  <si>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</si>
  <si>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</si>
  <si>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</si>
  <si>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</si>
  <si>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</si>
  <si>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</si>
  <si>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</si>
  <si>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</si>
  <si>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</si>
  <si>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</si>
  <si>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</si>
  <si>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</si>
  <si>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</si>
  <si>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</si>
  <si>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</si>
  <si>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</si>
  <si>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</si>
  <si>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</si>
  <si>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</si>
  <si>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</si>
  <si>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</si>
  <si>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</si>
  <si>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</si>
  <si>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</si>
  <si>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</si>
  <si>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</si>
  <si>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</si>
  <si>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</si>
  <si>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</si>
  <si>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</si>
  <si>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</si>
  <si>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</si>
  <si>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</si>
  <si>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</si>
  <si>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</si>
  <si>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</si>
  <si>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</si>
  <si>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</si>
  <si>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</si>
  <si>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</si>
  <si>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</si>
  <si>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</si>
  <si>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</si>
  <si>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</si>
  <si>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</si>
  <si>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</si>
  <si>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</si>
  <si>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</si>
  <si>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</si>
  <si>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</si>
  <si>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</si>
  <si>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</si>
  <si>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</si>
  <si>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</si>
  <si>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</si>
  <si>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</si>
  <si>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</si>
  <si>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</si>
  <si>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</si>
  <si>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</si>
  <si>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</si>
  <si>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</si>
  <si>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</si>
  <si>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</si>
  <si>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</si>
  <si>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</si>
  <si>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</si>
  <si>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</si>
  <si>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</si>
  <si>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</si>
  <si>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</si>
  <si>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</si>
  <si>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</si>
  <si>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</si>
  <si>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</si>
  <si>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</si>
  <si>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</si>
  <si>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</si>
  <si>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</si>
  <si>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</si>
  <si>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</si>
  <si>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</si>
  <si>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</si>
  <si>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</si>
  <si>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</si>
  <si>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</si>
  <si>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</si>
  <si>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</si>
  <si>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</si>
  <si>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</si>
  <si>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</si>
  <si>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</si>
  <si>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</si>
  <si>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</si>
  <si>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</si>
  <si>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</si>
  <si>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</si>
  <si>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</si>
  <si>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</si>
  <si>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</si>
  <si>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</si>
  <si>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</si>
  <si>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</si>
  <si>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</si>
  <si>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</si>
  <si>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</si>
  <si>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</si>
  <si>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</si>
  <si>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</si>
  <si>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</si>
  <si>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</si>
  <si>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</si>
  <si>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</si>
  <si>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</si>
  <si>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</si>
  <si>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</si>
  <si>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</si>
  <si>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</si>
  <si>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</si>
  <si>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</si>
  <si>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</si>
  <si>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</si>
  <si>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</si>
  <si>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</si>
  <si>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</si>
  <si>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</si>
  <si>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</si>
  <si>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</si>
  <si>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</si>
  <si>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</si>
  <si>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</si>
  <si>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</si>
  <si>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</si>
  <si>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</si>
  <si>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</si>
  <si>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</si>
  <si>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</si>
  <si>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</si>
  <si>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</si>
  <si>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</si>
  <si>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</si>
  <si>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</si>
  <si>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</si>
  <si>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</si>
  <si>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</si>
  <si>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</si>
  <si>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</si>
  <si>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</si>
  <si>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</si>
  <si>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</si>
  <si>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</si>
  <si>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</si>
  <si>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</si>
  <si>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</si>
  <si>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</si>
  <si>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</si>
  <si>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</si>
  <si>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</si>
  <si>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</si>
  <si>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</si>
  <si>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</si>
  <si>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</si>
  <si>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</si>
  <si>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</si>
  <si>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</si>
  <si>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</si>
  <si>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</si>
  <si>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</si>
  <si>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</si>
  <si>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</si>
  <si>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</si>
  <si>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</si>
  <si>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</si>
  <si>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</si>
  <si>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</si>
  <si>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</si>
  <si>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</si>
  <si>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</si>
  <si>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</si>
  <si>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</si>
  <si>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</si>
  <si>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</si>
  <si>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</si>
  <si>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</si>
  <si>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</si>
  <si>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</si>
  <si>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</si>
  <si>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</si>
  <si>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</si>
  <si>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</si>
  <si>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</si>
  <si>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</si>
  <si>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</si>
  <si>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</si>
  <si>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</si>
  <si>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</si>
  <si>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</si>
  <si>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</si>
  <si>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</si>
  <si>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</si>
  <si>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</si>
  <si>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</si>
  <si>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</si>
  <si>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</si>
  <si>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</si>
  <si>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</si>
  <si>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</si>
  <si>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</si>
  <si>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</si>
  <si>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</si>
  <si>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</si>
  <si>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</si>
  <si>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</si>
  <si>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</si>
  <si>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</si>
  <si>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</si>
  <si>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</si>
  <si>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</si>
  <si>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</si>
  <si>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</si>
  <si>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</si>
  <si>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</si>
  <si>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</si>
  <si>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</si>
  <si>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</si>
  <si>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</si>
  <si>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</si>
  <si>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</si>
  <si>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</si>
  <si>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</si>
  <si>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</si>
  <si>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</si>
  <si>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</si>
  <si>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</si>
  <si>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</si>
  <si>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</si>
  <si>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</si>
  <si>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</si>
  <si>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</si>
  <si>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</si>
  <si>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</si>
  <si>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</si>
  <si>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</si>
  <si>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</si>
  <si>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</si>
  <si>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</si>
  <si>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</si>
  <si>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</si>
  <si>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</si>
  <si>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</si>
  <si>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</si>
  <si>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</si>
  <si>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</si>
  <si>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</si>
  <si>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</si>
  <si>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</si>
  <si>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</si>
  <si>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</si>
  <si>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</si>
  <si>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</si>
  <si>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</si>
  <si>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</si>
  <si>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</si>
  <si>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</si>
  <si>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</si>
  <si>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</si>
  <si>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</si>
  <si>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</si>
  <si>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</si>
  <si>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</si>
  <si>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</si>
  <si>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</si>
  <si>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</si>
  <si>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</si>
  <si>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</si>
  <si>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</si>
  <si>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</si>
  <si>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</si>
  <si>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</si>
  <si>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</si>
  <si>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</si>
  <si>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</si>
  <si>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</si>
  <si>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</si>
  <si>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</si>
  <si>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</si>
  <si>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</si>
  <si>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</si>
  <si>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</si>
  <si>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</si>
  <si>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</si>
  <si>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</si>
  <si>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</si>
  <si>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</si>
  <si>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</si>
  <si>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</si>
  <si>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</si>
  <si>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</si>
  <si>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</si>
  <si>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</si>
  <si>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</si>
  <si>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</si>
  <si>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</si>
  <si>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</si>
  <si>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</si>
  <si>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</si>
  <si>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</si>
  <si>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</si>
  <si>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</si>
  <si>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</si>
  <si>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</si>
  <si>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</si>
  <si>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</si>
  <si>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</si>
  <si>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</si>
  <si>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</si>
  <si>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</si>
  <si>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</si>
  <si>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</si>
  <si>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</si>
  <si>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</si>
  <si>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</si>
  <si>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</si>
  <si>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</si>
  <si>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</si>
  <si>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</si>
  <si>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</si>
  <si>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</si>
  <si>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</si>
  <si>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</si>
  <si>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</si>
  <si>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</si>
  <si>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</si>
  <si>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</si>
  <si>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</si>
  <si>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</si>
  <si>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</si>
  <si>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</si>
  <si>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</si>
  <si>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</si>
  <si>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</si>
  <si>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</si>
  <si>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</si>
  <si>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</si>
  <si>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</si>
  <si>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</si>
  <si>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</si>
  <si>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</si>
  <si>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</si>
  <si>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</si>
  <si>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</si>
  <si>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</si>
  <si>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</si>
  <si>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</si>
  <si>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</si>
  <si>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</si>
  <si>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</si>
  <si>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</si>
  <si>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</si>
  <si>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</si>
  <si>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</si>
  <si>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</si>
  <si>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</si>
  <si>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</si>
  <si>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</si>
  <si>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</si>
  <si>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</si>
  <si>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</si>
  <si>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</si>
  <si>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</si>
  <si>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</si>
  <si>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</si>
  <si>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</si>
  <si>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</si>
  <si>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</si>
  <si>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</si>
  <si>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</si>
  <si>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</si>
  <si>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</si>
  <si>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</si>
  <si>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</si>
  <si>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</si>
  <si>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</si>
  <si>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</si>
  <si>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</si>
  <si>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</si>
  <si>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</si>
  <si>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</si>
  <si>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</si>
  <si>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</si>
  <si>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</si>
  <si>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</si>
  <si>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</si>
  <si>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</si>
  <si>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</si>
  <si>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</si>
  <si>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</si>
  <si>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</si>
  <si>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</si>
  <si>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</si>
  <si>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</si>
  <si>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</si>
  <si>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</si>
  <si>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</si>
  <si>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</si>
  <si>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</si>
  <si>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</si>
  <si>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</si>
  <si>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</si>
  <si>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</si>
  <si>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</si>
  <si>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</si>
  <si>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</si>
  <si>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</si>
  <si>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</si>
  <si>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</si>
  <si>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</si>
  <si>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</si>
  <si>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</si>
  <si>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</si>
  <si>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</si>
  <si>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</si>
  <si>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</si>
  <si>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</si>
  <si>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</si>
  <si>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</si>
  <si>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</si>
  <si>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</si>
  <si>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</si>
  <si>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</si>
  <si>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</si>
  <si>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</si>
  <si>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</si>
  <si>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</si>
  <si>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</si>
  <si>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</si>
  <si>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</si>
  <si>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</si>
  <si>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</si>
  <si>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</si>
  <si>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</si>
  <si>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</si>
  <si>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</si>
  <si>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</si>
  <si>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</si>
  <si>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</si>
  <si>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</si>
  <si>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</si>
  <si>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</si>
  <si>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</si>
  <si>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</si>
  <si>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</si>
  <si>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</si>
  <si>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</si>
  <si>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</si>
  <si>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</si>
  <si>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</si>
  <si>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</si>
  <si>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</si>
  <si>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</si>
  <si>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</si>
  <si>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</si>
  <si>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</si>
  <si>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</si>
  <si>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</si>
  <si>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</si>
  <si>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</si>
  <si>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</si>
  <si>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</si>
  <si>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</si>
  <si>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</si>
  <si>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</si>
  <si>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</si>
  <si>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</si>
  <si>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</si>
  <si>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</si>
  <si>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</si>
  <si>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</si>
  <si>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</si>
  <si>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</si>
  <si>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</si>
  <si>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</si>
  <si>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</si>
  <si>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</si>
  <si>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</si>
  <si>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</si>
  <si>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</si>
  <si>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</si>
  <si>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</si>
  <si>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</si>
  <si>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</si>
  <si>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</si>
  <si>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</si>
  <si>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</si>
  <si>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</si>
  <si>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</si>
  <si>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</si>
  <si>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</si>
  <si>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</si>
  <si>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</si>
  <si>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</si>
  <si>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</si>
  <si>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</si>
  <si>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</si>
  <si>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</si>
  <si>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</si>
  <si>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</si>
  <si>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</si>
  <si>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</si>
  <si>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</si>
  <si>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</si>
  <si>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</si>
  <si>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</si>
  <si>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</si>
  <si>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</si>
  <si>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</si>
  <si>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</si>
  <si>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</si>
  <si>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</si>
  <si>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</si>
  <si>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</si>
  <si>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</si>
  <si>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</si>
  <si>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</si>
  <si>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</si>
  <si>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</si>
  <si>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</si>
  <si>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</si>
  <si>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</si>
  <si>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</si>
  <si>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</si>
  <si>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</si>
  <si>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</si>
  <si>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</si>
  <si>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</si>
  <si>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</si>
  <si>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</si>
  <si>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</si>
  <si>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</si>
  <si>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</si>
  <si>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</si>
  <si>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</si>
  <si>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</si>
  <si>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</si>
  <si>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</si>
  <si>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</si>
  <si>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</si>
  <si>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</si>
  <si>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</si>
  <si>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</si>
  <si>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</si>
  <si>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</si>
  <si>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</si>
  <si>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</si>
  <si>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</si>
  <si>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</si>
  <si>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</si>
  <si>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</si>
  <si>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</si>
  <si>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</si>
  <si>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</si>
  <si>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</si>
  <si>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</si>
  <si>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</si>
  <si>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</si>
  <si>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</si>
  <si>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</si>
  <si>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</si>
  <si>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</si>
  <si>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</si>
  <si>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</si>
  <si>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</si>
  <si>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</si>
  <si>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</si>
  <si>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</si>
  <si>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</si>
  <si>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</si>
  <si>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</si>
  <si>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</si>
  <si>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</si>
  <si>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</si>
  <si>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</si>
  <si>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</si>
  <si>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</si>
  <si>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</si>
  <si>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</si>
  <si>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</si>
  <si>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</si>
  <si>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</si>
  <si>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</si>
  <si>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</si>
  <si>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</si>
  <si>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</si>
  <si>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</si>
  <si>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</si>
  <si>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</si>
  <si>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</si>
  <si>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</si>
  <si>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</si>
  <si>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</si>
  <si>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</si>
  <si>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</si>
  <si>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</si>
  <si>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</si>
  <si>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</si>
  <si>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</si>
  <si>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</si>
  <si>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</si>
  <si>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</si>
  <si>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</si>
  <si>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</si>
  <si>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</si>
  <si>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</si>
  <si>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</si>
  <si>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</si>
  <si>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</si>
  <si>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</si>
  <si>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</si>
  <si>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</si>
  <si>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</si>
  <si>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</si>
  <si>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</si>
  <si>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</si>
  <si>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</si>
  <si>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</si>
  <si>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</si>
  <si>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</si>
  <si>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</si>
  <si>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</si>
  <si>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</si>
  <si>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</si>
  <si>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</si>
  <si>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</si>
  <si>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</si>
  <si>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</si>
  <si>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</si>
  <si>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</si>
  <si>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</si>
  <si>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</si>
  <si>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</si>
  <si>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</si>
  <si>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</si>
  <si>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</si>
  <si>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</si>
  <si>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</si>
  <si>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</si>
  <si>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</si>
  <si>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</si>
  <si>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</si>
  <si>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</si>
  <si>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</si>
  <si>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</si>
  <si>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</si>
  <si>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</si>
  <si>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</si>
  <si>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</si>
  <si>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</si>
  <si>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</si>
  <si>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</si>
  <si>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</si>
  <si>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</si>
  <si>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</si>
  <si>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</si>
  <si>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</si>
  <si>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</si>
  <si>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</si>
  <si>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</si>
  <si>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</si>
  <si>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</si>
  <si>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</si>
  <si>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</si>
  <si>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</si>
  <si>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</si>
  <si>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</si>
  <si>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</si>
  <si>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</si>
  <si>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</si>
  <si>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</si>
  <si>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</si>
  <si>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</si>
  <si>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</si>
  <si>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</si>
  <si>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</si>
  <si>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</si>
  <si>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</si>
  <si>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</si>
  <si>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</si>
  <si>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</si>
  <si>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</si>
  <si>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</si>
  <si>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</si>
  <si>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</si>
  <si>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</si>
  <si>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</si>
  <si>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</si>
  <si>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</si>
  <si>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</si>
  <si>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</si>
  <si>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</si>
  <si>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</si>
  <si>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</si>
  <si>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</si>
  <si>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</si>
  <si>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</si>
  <si>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</si>
  <si>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</si>
  <si>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</si>
  <si>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</si>
  <si>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</si>
  <si>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</si>
  <si>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</si>
  <si>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</si>
  <si>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</si>
  <si>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</si>
  <si>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</si>
  <si>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</si>
  <si>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</si>
  <si>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</si>
  <si>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</si>
  <si>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</si>
  <si>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</si>
  <si>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</si>
  <si>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</si>
  <si>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</si>
  <si>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</si>
  <si>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</si>
  <si>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</si>
  <si>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</si>
  <si>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</si>
  <si>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</si>
  <si>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</si>
  <si>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</si>
  <si>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</si>
  <si>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</si>
  <si>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</si>
  <si>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</si>
  <si>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</si>
  <si>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</si>
  <si>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</si>
  <si>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</si>
  <si>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</si>
  <si>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</si>
  <si>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</si>
  <si>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</si>
  <si>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</si>
  <si>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</si>
  <si>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</si>
  <si>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</si>
  <si>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</si>
  <si>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</si>
  <si>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</si>
  <si>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</si>
  <si>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</si>
  <si>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</si>
  <si>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</si>
  <si>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</si>
  <si>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</si>
  <si>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</si>
  <si>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</si>
  <si>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</si>
  <si>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</si>
  <si>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</si>
  <si>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</si>
  <si>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</si>
  <si>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</si>
  <si>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</si>
  <si>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</si>
  <si>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</si>
  <si>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</si>
  <si>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</si>
  <si>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</si>
  <si>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</si>
  <si>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</si>
  <si>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</si>
  <si>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</si>
  <si>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</si>
  <si>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</si>
  <si>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</si>
  <si>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</si>
  <si>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</si>
  <si>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</si>
  <si>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</si>
  <si>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</si>
  <si>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</si>
  <si>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</si>
  <si>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</si>
  <si>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</si>
  <si>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</si>
  <si>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</si>
  <si>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</si>
  <si>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</si>
  <si>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</si>
  <si>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</si>
  <si>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</si>
  <si>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</si>
  <si>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</si>
  <si>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</si>
  <si>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</si>
  <si>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</si>
  <si>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</si>
  <si>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</si>
  <si>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</si>
  <si>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</si>
  <si>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</si>
  <si>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</si>
  <si>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</si>
  <si>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</si>
  <si>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</si>
  <si>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</si>
  <si>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</si>
  <si>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</si>
  <si>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</si>
  <si>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</si>
  <si>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</si>
  <si>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</si>
  <si>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</si>
  <si>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</si>
  <si>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</si>
  <si>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</si>
  <si>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</si>
  <si>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</si>
  <si>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</si>
  <si>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</si>
  <si>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</si>
  <si>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</si>
  <si>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</si>
  <si>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</si>
  <si>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</si>
  <si>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</si>
  <si>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</si>
  <si>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</si>
  <si>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</si>
  <si>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</si>
  <si>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</si>
  <si>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</si>
  <si>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</si>
  <si>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</si>
  <si>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</si>
  <si>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</si>
  <si>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</si>
  <si>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</si>
  <si>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</si>
  <si>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</si>
  <si>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</si>
  <si>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</si>
  <si>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</si>
  <si>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</si>
  <si>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</si>
  <si>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</si>
  <si>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</si>
  <si>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</si>
  <si>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</si>
  <si>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</si>
  <si>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</si>
  <si>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</si>
  <si>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</si>
  <si>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</si>
  <si>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</si>
  <si>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</si>
  <si>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</si>
  <si>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</si>
  <si>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</si>
  <si>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</si>
  <si>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</si>
  <si>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</si>
  <si>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</si>
  <si>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</si>
  <si>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</si>
  <si>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</si>
  <si>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</si>
  <si>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</si>
  <si>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</si>
  <si>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</si>
  <si>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</si>
  <si>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</si>
  <si>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</si>
  <si>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</si>
  <si>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</si>
  <si>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</si>
  <si>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</si>
  <si>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</si>
  <si>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</si>
  <si>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</si>
  <si>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</si>
  <si>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</si>
  <si>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</si>
  <si>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</si>
  <si>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</si>
  <si>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</si>
  <si>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</si>
  <si>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</si>
  <si>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</si>
  <si>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</si>
  <si>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</si>
  <si>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</si>
  <si>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</si>
  <si>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</si>
  <si>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</si>
  <si>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</si>
  <si>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</si>
  <si>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</si>
  <si>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</si>
  <si>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</si>
  <si>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</si>
  <si>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</si>
  <si>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</si>
  <si>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</si>
  <si>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</si>
  <si>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</si>
  <si>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</si>
  <si>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</si>
  <si>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</si>
  <si>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</si>
  <si>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</si>
  <si>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</si>
  <si>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</si>
  <si>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</si>
  <si>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</si>
  <si>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</si>
  <si>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</si>
  <si>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</si>
  <si>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</si>
  <si>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</si>
  <si>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</si>
  <si>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</si>
  <si>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</si>
  <si>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</si>
  <si>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</si>
  <si>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</si>
  <si>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</si>
  <si>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</si>
  <si>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</si>
  <si>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</si>
  <si>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</si>
  <si>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</si>
  <si>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</si>
  <si>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</si>
  <si>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</si>
  <si>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</si>
  <si>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</si>
  <si>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</si>
  <si>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</si>
  <si>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</si>
  <si>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</si>
  <si>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</si>
  <si>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</si>
  <si>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</si>
  <si>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</si>
  <si>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</si>
  <si>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</si>
  <si>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</si>
  <si>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</si>
  <si>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</si>
  <si>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</si>
  <si>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</si>
  <si>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</si>
  <si>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</si>
  <si>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</si>
  <si>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</si>
  <si>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</si>
  <si>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</si>
  <si>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</si>
  <si>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</si>
  <si>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</si>
  <si>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</si>
  <si>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</si>
  <si>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</si>
  <si>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</si>
  <si>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</si>
  <si>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</si>
  <si>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</si>
  <si>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</si>
  <si>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</si>
  <si>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</si>
  <si>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</si>
  <si>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</si>
  <si>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</si>
  <si>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</si>
  <si>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</si>
  <si>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</si>
  <si>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</si>
  <si>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</si>
  <si>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</si>
  <si>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</si>
  <si>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</si>
  <si>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</si>
  <si>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</si>
  <si>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</si>
  <si>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</si>
  <si>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</si>
  <si>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</si>
  <si>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</si>
  <si>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</si>
  <si>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</si>
  <si>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</si>
  <si>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</si>
  <si>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</si>
  <si>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</si>
  <si>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</si>
  <si>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</si>
  <si>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</si>
  <si>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</si>
  <si>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</si>
  <si>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</si>
  <si>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</si>
  <si>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</si>
  <si>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</si>
  <si>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</si>
  <si>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</si>
  <si>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</si>
  <si>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</si>
  <si>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</si>
  <si>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</si>
  <si>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</si>
  <si>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</si>
  <si>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</si>
  <si>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</si>
  <si>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</si>
  <si>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</si>
  <si>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</si>
  <si>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</si>
  <si>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</si>
  <si>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</si>
  <si>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</si>
  <si>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</si>
  <si>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</si>
  <si>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</si>
  <si>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</si>
  <si>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</si>
  <si>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</si>
  <si>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</si>
  <si>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</si>
  <si>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</si>
  <si>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</si>
  <si>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</si>
  <si>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</si>
  <si>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</si>
  <si>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</si>
  <si>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</si>
  <si>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</si>
  <si>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</si>
  <si>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</si>
  <si>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</si>
  <si>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</si>
  <si>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</si>
  <si>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</si>
  <si>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</si>
  <si>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</si>
  <si>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</si>
  <si>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</si>
  <si>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</si>
  <si>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</si>
  <si>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</si>
  <si>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</si>
  <si>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</si>
  <si>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</si>
  <si>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</si>
  <si>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</si>
  <si>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</si>
  <si>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</si>
  <si>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</si>
  <si>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</si>
  <si>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</si>
  <si>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</si>
  <si>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</si>
  <si>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</si>
  <si>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</si>
  <si>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</si>
  <si>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</si>
  <si>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</si>
  <si>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</si>
  <si>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</si>
  <si>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</si>
  <si>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</si>
  <si>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</si>
  <si>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</si>
  <si>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</si>
  <si>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</si>
  <si>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</si>
  <si>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</si>
  <si>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</si>
  <si>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</si>
  <si>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</si>
  <si>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</si>
  <si>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</si>
  <si>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</si>
  <si>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</si>
  <si>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</si>
  <si>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</si>
  <si>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</si>
  <si>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</si>
  <si>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</si>
  <si>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</si>
  <si>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</si>
  <si>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</si>
  <si>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</si>
  <si>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</si>
  <si>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</si>
  <si>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</si>
  <si>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</si>
  <si>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</si>
  <si>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</si>
  <si>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</si>
  <si>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</si>
  <si>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</si>
  <si>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</si>
  <si>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</si>
  <si>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</si>
  <si>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</si>
  <si>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</si>
  <si>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</si>
  <si>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</si>
  <si>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</si>
  <si>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</si>
  <si>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</si>
  <si>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</si>
  <si>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</si>
  <si>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</si>
  <si>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</si>
  <si>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</si>
  <si>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</si>
  <si>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</si>
  <si>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</si>
  <si>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</si>
  <si>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</si>
  <si>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</si>
  <si>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</si>
  <si>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</si>
  <si>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</si>
  <si>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</si>
  <si>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</si>
  <si>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</si>
  <si>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</si>
  <si>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</si>
  <si>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</si>
  <si>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</si>
  <si>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</si>
  <si>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</si>
  <si>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</si>
  <si>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</si>
  <si>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</si>
  <si>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</si>
  <si>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</si>
  <si>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</si>
  <si>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</si>
  <si>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</si>
  <si>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</si>
  <si>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</si>
  <si>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</si>
  <si>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</si>
  <si>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</si>
  <si>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</si>
  <si>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</si>
  <si>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</si>
  <si>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</si>
  <si>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</si>
  <si>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</si>
  <si>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</si>
  <si>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</si>
  <si>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</si>
  <si>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</si>
  <si>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</si>
  <si>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</si>
  <si>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</si>
  <si>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</si>
  <si>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</si>
  <si>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</si>
  <si>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</si>
  <si>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</si>
  <si>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</si>
  <si>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</si>
  <si>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</si>
  <si>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</si>
  <si>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</si>
  <si>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</si>
  <si>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</si>
  <si>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</si>
  <si>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</si>
  <si>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</si>
  <si>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</si>
  <si>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</si>
  <si>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</si>
  <si>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</si>
  <si>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</si>
  <si>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</si>
  <si>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</si>
  <si>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</si>
  <si>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</si>
  <si>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</si>
  <si>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</si>
  <si>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</si>
  <si>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</si>
  <si>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</si>
  <si>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</si>
  <si>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</si>
  <si>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</si>
  <si>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</si>
  <si>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</si>
  <si>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</si>
  <si>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</si>
  <si>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</si>
  <si>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</si>
  <si>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</si>
  <si>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</si>
  <si>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</si>
  <si>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</si>
  <si>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</si>
  <si>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</si>
  <si>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</si>
  <si>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</si>
  <si>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</si>
  <si>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</si>
  <si>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</si>
  <si>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</si>
  <si>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</si>
  <si>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</si>
  <si>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</si>
  <si>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</si>
  <si>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</si>
  <si>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</si>
  <si>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</si>
  <si>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</si>
  <si>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</si>
  <si>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</si>
  <si>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</si>
  <si>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</si>
  <si>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</si>
  <si>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</si>
  <si>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</si>
  <si>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</si>
  <si>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</si>
  <si>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</si>
  <si>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</si>
  <si>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</si>
  <si>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</si>
  <si>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</si>
  <si>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</si>
  <si>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</si>
  <si>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</si>
  <si>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</si>
  <si>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</si>
  <si>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</si>
  <si>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</si>
  <si>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</si>
  <si>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</si>
  <si>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</si>
  <si>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</si>
  <si>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</si>
  <si>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</si>
  <si>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</si>
  <si>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</si>
  <si>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</si>
  <si>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</si>
  <si>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</si>
  <si>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</si>
  <si>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</si>
  <si>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</si>
  <si>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</si>
  <si>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</si>
  <si>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</si>
  <si>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</si>
  <si>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</si>
  <si>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</si>
  <si>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</si>
  <si>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</si>
  <si>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</si>
  <si>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</si>
  <si>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</si>
  <si>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</si>
  <si>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</si>
  <si>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</si>
  <si>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</si>
  <si>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</si>
  <si>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</si>
  <si>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</si>
  <si>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</si>
  <si>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</si>
  <si>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</si>
  <si>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</si>
  <si>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</si>
  <si>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</si>
  <si>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</si>
  <si>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</si>
  <si>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</si>
  <si>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</si>
  <si>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</si>
  <si>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</si>
  <si>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</si>
  <si>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</si>
  <si>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</si>
  <si>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</si>
  <si>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</si>
  <si>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</si>
  <si>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</si>
  <si>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</si>
  <si>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</si>
  <si>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</si>
  <si>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</si>
  <si>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</si>
  <si>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</si>
  <si>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</si>
  <si>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</si>
  <si>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</si>
  <si>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</si>
  <si>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</si>
  <si>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</si>
  <si>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</si>
  <si>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</si>
  <si>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</si>
  <si>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</si>
  <si>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</si>
  <si>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</si>
  <si>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</si>
  <si>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</si>
  <si>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</si>
  <si>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</si>
  <si>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</si>
  <si>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</si>
  <si>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</si>
  <si>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</si>
  <si>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</si>
  <si>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</si>
  <si>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</si>
  <si>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</si>
  <si>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</si>
  <si>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</si>
  <si>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</si>
  <si>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</si>
  <si>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</si>
  <si>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</si>
  <si>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</si>
  <si>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</si>
  <si>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</si>
  <si>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</si>
  <si>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</si>
  <si>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</si>
  <si>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</si>
  <si>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</si>
  <si>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</si>
  <si>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</si>
  <si>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</si>
  <si>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</si>
  <si>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</si>
  <si>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</si>
  <si>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</si>
  <si>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</si>
  <si>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</si>
  <si>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</si>
  <si>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</si>
  <si>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</si>
  <si>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</si>
  <si>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</si>
  <si>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</si>
  <si>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</si>
  <si>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</si>
  <si>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</si>
  <si>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</si>
  <si>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</si>
  <si>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</si>
  <si>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</si>
  <si>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</si>
  <si>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</si>
  <si>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</si>
  <si>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</si>
  <si>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</si>
  <si>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</si>
  <si>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</si>
  <si>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</si>
  <si>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</si>
  <si>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</si>
  <si>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</si>
  <si>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</si>
  <si>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</si>
  <si>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</si>
  <si>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</si>
  <si>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</si>
  <si>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</si>
  <si>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</si>
  <si>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</si>
  <si>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</si>
  <si>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</si>
  <si>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</si>
  <si>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</si>
  <si>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</si>
  <si>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</si>
  <si>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</si>
  <si>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</si>
  <si>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</si>
  <si>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</si>
  <si>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</si>
  <si>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</si>
  <si>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</si>
  <si>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</si>
  <si>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</si>
  <si>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</si>
  <si>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</si>
  <si>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</si>
  <si>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</si>
  <si>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</si>
  <si>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</si>
  <si>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</si>
  <si>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</si>
  <si>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</si>
  <si>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</si>
  <si>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</si>
  <si>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</si>
  <si>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</si>
  <si>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</si>
  <si>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</si>
  <si>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</si>
  <si>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</si>
  <si>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</si>
  <si>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</si>
  <si>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</si>
  <si>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</si>
  <si>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</si>
  <si>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</si>
  <si>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</si>
  <si>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</si>
  <si>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</si>
  <si>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</si>
  <si>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</si>
  <si>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</si>
  <si>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</si>
  <si>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</si>
  <si>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</si>
  <si>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</si>
  <si>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</si>
  <si>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</si>
  <si>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</si>
  <si>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</si>
  <si>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</si>
  <si>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</si>
  <si>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</si>
  <si>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</si>
  <si>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</si>
  <si>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</si>
  <si>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</si>
  <si>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</si>
  <si>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</si>
  <si>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</si>
  <si>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</si>
  <si>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</si>
  <si>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</si>
  <si>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</si>
  <si>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</si>
  <si>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</si>
  <si>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</si>
  <si>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</si>
  <si>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</si>
  <si>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</si>
  <si>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</si>
  <si>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</si>
  <si>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</si>
  <si>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</si>
  <si>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</si>
  <si>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</si>
  <si>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</si>
  <si>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</si>
  <si>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</si>
  <si>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</si>
  <si>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</si>
  <si>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</si>
  <si>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</si>
  <si>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</si>
  <si>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</si>
  <si>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</si>
  <si>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</si>
  <si>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</si>
  <si>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</si>
  <si>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</si>
  <si>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</si>
  <si>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</si>
  <si>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</si>
  <si>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</si>
  <si>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</si>
  <si>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</si>
  <si>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</si>
  <si>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</si>
  <si>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</si>
  <si>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</si>
  <si>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</si>
  <si>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</si>
  <si>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</si>
  <si>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</si>
  <si>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</si>
  <si>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</si>
  <si>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</si>
  <si>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</si>
  <si>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</si>
  <si>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</si>
  <si>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</si>
  <si>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</si>
  <si>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</si>
  <si>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</si>
  <si>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</si>
  <si>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</si>
  <si>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</si>
  <si>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</si>
  <si>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</si>
  <si>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</si>
  <si>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</si>
  <si>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</si>
  <si>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</si>
  <si>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</si>
  <si>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</si>
  <si>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</si>
  <si>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</si>
  <si>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</si>
  <si>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</si>
  <si>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</si>
  <si>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</si>
  <si>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</si>
  <si>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</si>
  <si>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</si>
  <si>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</si>
  <si>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</si>
  <si>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</si>
  <si>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</si>
  <si>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</si>
  <si>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</si>
  <si>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</si>
  <si>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</si>
  <si>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</si>
  <si>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</si>
  <si>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</si>
  <si>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</si>
  <si>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</si>
  <si>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</si>
  <si>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</si>
  <si>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</si>
  <si>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</si>
  <si>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</si>
  <si>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</si>
  <si>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</si>
  <si>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</si>
  <si>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</si>
  <si>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</si>
  <si>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</si>
  <si>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</si>
  <si>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</si>
  <si>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</si>
  <si>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</si>
  <si>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</si>
  <si>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</si>
  <si>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</si>
  <si>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</si>
  <si>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</si>
  <si>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</si>
  <si>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</si>
  <si>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</si>
  <si>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</si>
  <si>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</si>
  <si>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</si>
  <si>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</si>
  <si>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</si>
  <si>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</si>
  <si>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</si>
  <si>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</si>
  <si>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</si>
  <si>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</si>
  <si>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</si>
  <si>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</si>
  <si>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</si>
  <si>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</si>
  <si>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</si>
  <si>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</si>
  <si>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</si>
  <si>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</si>
  <si>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</si>
  <si>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</si>
  <si>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</si>
  <si>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</si>
  <si>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</si>
  <si>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</si>
  <si>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</si>
  <si>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</si>
  <si>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</si>
  <si>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</si>
  <si>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</si>
  <si>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</si>
  <si>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</si>
  <si>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</si>
  <si>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</si>
  <si>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</si>
  <si>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</si>
  <si>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</si>
  <si>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</si>
  <si>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</si>
  <si>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</si>
  <si>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</si>
  <si>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</si>
  <si>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</si>
  <si>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</si>
  <si>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</si>
  <si>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</si>
  <si>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</si>
  <si>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</si>
  <si>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</si>
  <si>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</si>
  <si>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</si>
  <si>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</si>
  <si>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</si>
  <si>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</si>
  <si>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</si>
  <si>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</si>
  <si>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</si>
  <si>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</si>
  <si>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</si>
  <si>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</si>
  <si>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</si>
  <si>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</si>
  <si>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</si>
  <si>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</si>
  <si>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</si>
  <si>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</si>
  <si>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</si>
  <si>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</si>
  <si>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</si>
  <si>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</si>
  <si>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</si>
  <si>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</si>
  <si>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</si>
  <si>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</si>
  <si>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</si>
  <si>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</si>
  <si>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</si>
  <si>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</si>
  <si>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</si>
  <si>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</si>
  <si>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</si>
  <si>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</si>
  <si>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</si>
  <si>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</si>
  <si>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</si>
  <si>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</si>
  <si>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</si>
  <si>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</si>
  <si>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</si>
  <si>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</si>
  <si>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</si>
  <si>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</si>
  <si>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</si>
  <si>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</si>
  <si>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</si>
  <si>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</si>
  <si>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</si>
  <si>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</si>
  <si>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</si>
  <si>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</si>
  <si>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</si>
  <si>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</si>
  <si>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</si>
  <si>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</si>
  <si>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</si>
  <si>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</si>
  <si>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</si>
  <si>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</si>
  <si>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</si>
  <si>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</si>
  <si>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</si>
  <si>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</si>
  <si>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</si>
  <si>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</si>
  <si>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</si>
  <si>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</si>
  <si>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</si>
  <si>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</si>
  <si>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</si>
  <si>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</si>
  <si>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</si>
  <si>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</si>
  <si>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</si>
  <si>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</si>
  <si>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</si>
  <si>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</si>
  <si>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</si>
  <si>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</si>
  <si>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</si>
  <si>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</si>
  <si>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</si>
  <si>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</si>
  <si>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</si>
  <si>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</si>
  <si>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</si>
  <si>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</si>
  <si>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</si>
  <si>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</si>
  <si>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</si>
  <si>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</si>
  <si>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</si>
  <si>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</si>
  <si>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</si>
  <si>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</si>
  <si>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</si>
  <si>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</si>
  <si>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</si>
  <si>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</si>
  <si>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</si>
  <si>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</si>
  <si>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</si>
  <si>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</si>
  <si>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</si>
  <si>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</si>
  <si>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</si>
  <si>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</si>
  <si>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</si>
  <si>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</si>
  <si>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</si>
  <si>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</si>
  <si>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</si>
  <si>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</si>
  <si>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</si>
  <si>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</si>
  <si>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</si>
  <si>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</si>
  <si>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</si>
  <si>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</si>
  <si>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</si>
  <si>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</si>
  <si>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</si>
  <si>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</si>
  <si>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</si>
  <si>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</si>
  <si>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</si>
  <si>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</si>
  <si>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</si>
  <si>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</si>
  <si>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</si>
  <si>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</si>
  <si>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</si>
  <si>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</si>
  <si>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</si>
  <si>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</si>
  <si>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</si>
  <si>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</si>
  <si>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</si>
  <si>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</si>
  <si>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</si>
  <si>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</si>
  <si>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</si>
  <si>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</si>
  <si>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</si>
  <si>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</si>
  <si>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</si>
  <si>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</si>
  <si>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</si>
  <si>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</si>
  <si>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</si>
  <si>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</si>
  <si>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</si>
  <si>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</si>
  <si>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</si>
  <si>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</si>
  <si>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</si>
  <si>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</si>
  <si>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</si>
  <si>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</si>
  <si>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</si>
  <si>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</si>
  <si>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</si>
  <si>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</si>
  <si>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</si>
  <si>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</si>
  <si>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</si>
  <si>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</si>
  <si>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</si>
  <si>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</si>
  <si>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</si>
  <si>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</si>
  <si>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</si>
  <si>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</si>
  <si>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</si>
  <si>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</si>
  <si>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</si>
  <si>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</si>
  <si>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</si>
  <si>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</si>
  <si>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</si>
  <si>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</si>
  <si>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</si>
  <si>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</si>
  <si>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</si>
  <si>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</si>
  <si>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</si>
  <si>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</si>
  <si>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</si>
  <si>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</si>
  <si>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</si>
  <si>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</si>
  <si>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</si>
  <si>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</si>
  <si>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</si>
  <si>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</si>
  <si>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</si>
  <si>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</si>
  <si>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</si>
  <si>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</si>
  <si>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</si>
  <si>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</si>
  <si>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</si>
  <si>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</si>
  <si>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</si>
  <si>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</si>
  <si>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</si>
  <si>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</si>
  <si>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</si>
  <si>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</si>
  <si>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</si>
  <si>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</si>
  <si>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</si>
  <si>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</si>
  <si>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</si>
  <si>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</si>
  <si>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</si>
  <si>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</si>
  <si>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</si>
  <si>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</si>
  <si>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</si>
  <si>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</si>
  <si>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</si>
  <si>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</si>
  <si>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</si>
  <si>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</si>
  <si>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</si>
  <si>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</si>
  <si>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</si>
  <si>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</si>
  <si>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</si>
  <si>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</si>
  <si>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</si>
  <si>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</si>
  <si>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</si>
  <si>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</si>
  <si>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</si>
  <si>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</si>
  <si>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</si>
  <si>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</si>
  <si>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</si>
  <si>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</si>
  <si>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</si>
  <si>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</si>
  <si>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</si>
  <si>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</si>
  <si>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</si>
  <si>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</si>
  <si>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</si>
  <si>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</si>
  <si>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</si>
  <si>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</si>
  <si>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</si>
  <si>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</si>
  <si>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</si>
  <si>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</si>
  <si>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</si>
  <si>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</si>
  <si>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</si>
  <si>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</si>
  <si>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</si>
  <si>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</si>
  <si>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</si>
  <si>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</si>
  <si>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</si>
  <si>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</si>
  <si>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</si>
  <si>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</si>
  <si>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</si>
  <si>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</si>
  <si>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</si>
  <si>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</si>
  <si>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</si>
  <si>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</si>
  <si>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</si>
  <si>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</si>
  <si>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</si>
  <si>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</si>
  <si>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</si>
  <si>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</si>
  <si>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</si>
  <si>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</si>
  <si>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</si>
  <si>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</si>
  <si>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</si>
  <si>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</si>
  <si>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</si>
  <si>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</si>
  <si>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</si>
  <si>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</si>
  <si>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</si>
  <si>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</si>
  <si>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</si>
  <si>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</si>
  <si>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</si>
  <si>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</si>
  <si>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</si>
  <si>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</si>
  <si>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</si>
  <si>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</si>
  <si>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</si>
  <si>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</si>
  <si>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</si>
  <si>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</si>
  <si>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</si>
  <si>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</si>
  <si>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</si>
  <si>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</si>
  <si>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</si>
  <si>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</si>
  <si>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</si>
  <si>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</si>
  <si>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</si>
  <si>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</si>
  <si>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</si>
  <si>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</si>
  <si>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</si>
  <si>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</si>
  <si>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</si>
  <si>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</si>
  <si>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</si>
  <si>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</si>
  <si>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</si>
  <si>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</si>
  <si>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</si>
  <si>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</si>
  <si>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</si>
  <si>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</si>
  <si>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</si>
  <si>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</si>
  <si>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</si>
  <si>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</si>
  <si>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</si>
  <si>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</si>
  <si>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</si>
  <si>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</si>
  <si>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</si>
  <si>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</si>
  <si>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</si>
  <si>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</si>
  <si>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</si>
  <si>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</si>
  <si>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</si>
  <si>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</si>
  <si>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</si>
  <si>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</si>
  <si>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</si>
  <si>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</si>
  <si>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</si>
  <si>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</si>
  <si>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</si>
  <si>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</si>
  <si>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</si>
  <si>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</si>
  <si>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</si>
  <si>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</si>
  <si>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</si>
  <si>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</si>
  <si>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</si>
  <si>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</si>
  <si>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</si>
  <si>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</si>
  <si>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</si>
  <si>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</si>
  <si>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</si>
  <si>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</si>
  <si>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</si>
  <si>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</si>
  <si>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</si>
  <si>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</si>
  <si>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</si>
  <si>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</si>
  <si>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</si>
  <si>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</si>
  <si>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</si>
  <si>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</si>
  <si>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</si>
  <si>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</si>
  <si>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</si>
  <si>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</si>
  <si>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</si>
  <si>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</si>
  <si>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</si>
  <si>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</si>
  <si>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</si>
  <si>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</si>
  <si>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</si>
  <si>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</si>
  <si>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</si>
  <si>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</si>
  <si>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</si>
  <si>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</si>
  <si>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</si>
  <si>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</si>
  <si>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</si>
  <si>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</si>
  <si>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</si>
  <si>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</si>
  <si>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</si>
  <si>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</si>
  <si>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</si>
  <si>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</si>
  <si>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</si>
  <si>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</si>
  <si>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</si>
  <si>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</si>
  <si>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</si>
  <si>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</si>
  <si>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</si>
  <si>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</si>
  <si>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</si>
  <si>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</si>
  <si>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</si>
  <si>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</si>
  <si>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</si>
  <si>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</si>
  <si>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</si>
  <si>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</si>
  <si>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</si>
  <si>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</si>
  <si>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</si>
  <si>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</si>
  <si>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</si>
  <si>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</si>
  <si>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</si>
  <si>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</si>
  <si>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</si>
  <si>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</si>
  <si>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</si>
  <si>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</si>
  <si>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</si>
  <si>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</si>
  <si>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</si>
  <si>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</si>
  <si>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</si>
  <si>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</si>
  <si>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</si>
  <si>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</si>
  <si>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</si>
  <si>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</si>
  <si>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</si>
  <si>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</si>
  <si>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</si>
  <si>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</si>
  <si>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</si>
  <si>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</si>
  <si>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</si>
  <si>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</si>
  <si>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</si>
  <si>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</si>
  <si>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</si>
  <si>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</si>
  <si>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</si>
  <si>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</si>
  <si>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</si>
  <si>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</si>
  <si>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</si>
  <si>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</si>
  <si>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</si>
  <si>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</si>
  <si>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</si>
  <si>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</si>
  <si>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</si>
  <si>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</si>
  <si>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</si>
  <si>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</si>
  <si>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</si>
  <si>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</si>
  <si>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</si>
  <si>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</si>
  <si>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</si>
  <si>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</si>
  <si>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</si>
  <si>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</si>
  <si>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</si>
  <si>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</si>
  <si>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</si>
  <si>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</si>
  <si>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</si>
  <si>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</si>
  <si>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</si>
  <si>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</si>
  <si>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</si>
  <si>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</si>
  <si>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</si>
  <si>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</si>
  <si>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</si>
  <si>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</si>
  <si>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</si>
  <si>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</si>
  <si>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</si>
  <si>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</si>
  <si>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</si>
  <si>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</si>
  <si>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</si>
  <si>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</si>
  <si>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</si>
  <si>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</si>
  <si>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</si>
  <si>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</si>
  <si>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</si>
  <si>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</si>
  <si>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</si>
  <si>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</si>
  <si>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</si>
  <si>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</si>
  <si>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</si>
  <si>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</si>
  <si>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</si>
  <si>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</si>
  <si>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</si>
  <si>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</si>
  <si>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</si>
  <si>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</si>
  <si>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</si>
  <si>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</si>
  <si>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</si>
  <si>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</si>
  <si>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</si>
  <si>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</si>
  <si>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</si>
  <si>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</si>
  <si>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</si>
  <si>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</si>
  <si>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</si>
  <si>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</si>
  <si>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</si>
  <si>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</si>
  <si>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</si>
  <si>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</si>
  <si>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</si>
  <si>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</si>
  <si>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</si>
  <si>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</si>
  <si>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</si>
  <si>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</si>
  <si>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</si>
  <si>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</si>
  <si>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</si>
  <si>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</si>
  <si>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</si>
  <si>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</si>
  <si>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</si>
  <si>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</si>
  <si>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</si>
  <si>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</si>
  <si>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</si>
  <si>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</si>
  <si>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</si>
  <si>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</si>
  <si>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</si>
  <si>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</si>
  <si>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</si>
  <si>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</si>
  <si>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</si>
  <si>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</si>
  <si>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</si>
  <si>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</si>
  <si>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</si>
  <si>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</si>
  <si>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</si>
  <si>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</si>
  <si>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</si>
  <si>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</si>
  <si>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</si>
  <si>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</si>
  <si>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</si>
  <si>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</si>
  <si>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</si>
  <si>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</si>
  <si>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</si>
  <si>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</si>
  <si>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</si>
  <si>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</si>
  <si>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</si>
  <si>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</si>
  <si>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</si>
  <si>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</si>
  <si>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</si>
  <si>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</si>
  <si>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</si>
  <si>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</si>
  <si>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</si>
  <si>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</si>
  <si>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</si>
  <si>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</si>
  <si>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</si>
  <si>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</si>
  <si>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</si>
  <si>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</si>
  <si>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</si>
  <si>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</si>
  <si>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</si>
  <si>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</si>
  <si>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</si>
  <si>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</si>
  <si>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</si>
  <si>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</si>
  <si>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</si>
  <si>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</si>
  <si>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</si>
  <si>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</si>
  <si>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</si>
  <si>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</si>
  <si>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</si>
  <si>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</si>
  <si>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</si>
  <si>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</si>
  <si>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</si>
  <si>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</si>
  <si>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</si>
  <si>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</si>
  <si>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</si>
  <si>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</si>
  <si>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</si>
  <si>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</si>
  <si>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</si>
  <si>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</si>
  <si>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</si>
  <si>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</si>
  <si>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</si>
  <si>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</si>
  <si>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</si>
  <si>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</si>
  <si>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</si>
  <si>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</si>
  <si>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</si>
  <si>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</si>
  <si>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</si>
  <si>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</si>
  <si>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</si>
  <si>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</si>
  <si>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</si>
  <si>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</si>
  <si>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</si>
  <si>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</si>
  <si>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</si>
  <si>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</si>
  <si>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</si>
  <si>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</si>
  <si>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</si>
  <si>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</si>
  <si>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</si>
  <si>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</si>
  <si>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</si>
  <si>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</si>
  <si>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</si>
  <si>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</si>
  <si>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</si>
  <si>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</si>
  <si>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</si>
  <si>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</si>
  <si>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</si>
  <si>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</si>
  <si>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</si>
  <si>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</si>
  <si>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</si>
  <si>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</si>
  <si>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</si>
  <si>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</si>
  <si>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</si>
  <si>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</si>
  <si>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</si>
  <si>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</si>
  <si>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</si>
  <si>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</si>
  <si>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</si>
  <si>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</si>
  <si>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</si>
  <si>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</si>
  <si>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</si>
  <si>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</si>
  <si>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</si>
  <si>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</si>
  <si>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</si>
  <si>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</si>
  <si>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</si>
  <si>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</si>
  <si>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</si>
  <si>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</si>
  <si>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</si>
  <si>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</si>
  <si>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</si>
  <si>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</si>
  <si>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</si>
  <si>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</si>
  <si>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</si>
  <si>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</si>
  <si>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</si>
  <si>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</si>
  <si>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</si>
  <si>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</si>
  <si>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</si>
  <si>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</si>
  <si>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</si>
  <si>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</si>
  <si>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</si>
  <si>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</si>
  <si>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</si>
  <si>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</si>
  <si>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</si>
  <si>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</si>
  <si>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</si>
  <si>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</si>
  <si>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</si>
  <si>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</si>
  <si>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</si>
  <si>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</si>
  <si>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</si>
  <si>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</si>
  <si>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</si>
  <si>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</si>
  <si>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</si>
  <si>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</si>
  <si>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</si>
  <si>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</si>
  <si>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</si>
  <si>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</si>
  <si>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</si>
  <si>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</si>
  <si>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</si>
  <si>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</si>
  <si>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</si>
  <si>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</si>
  <si>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</si>
  <si>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</si>
  <si>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</si>
  <si>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</si>
  <si>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</si>
  <si>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</si>
  <si>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</si>
  <si>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</si>
  <si>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</si>
  <si>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</si>
  <si>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</si>
  <si>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</si>
  <si>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</si>
  <si>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</si>
  <si>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</si>
  <si>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</si>
  <si>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</si>
  <si>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</si>
  <si>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</si>
  <si>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</si>
  <si>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</si>
  <si>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</si>
  <si>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</si>
  <si>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</si>
  <si>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</si>
  <si>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</si>
  <si>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</si>
  <si>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</si>
  <si>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</si>
  <si>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</si>
  <si>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</si>
  <si>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</si>
  <si>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</si>
  <si>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</si>
  <si>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</si>
  <si>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</si>
  <si>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</si>
  <si>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</si>
  <si>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</si>
  <si>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</si>
  <si>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</si>
  <si>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</si>
  <si>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</si>
  <si>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</si>
  <si>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</si>
  <si>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</si>
  <si>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</si>
  <si>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</si>
  <si>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</si>
  <si>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</si>
  <si>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</si>
  <si>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</si>
  <si>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</si>
  <si>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</si>
  <si>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</si>
  <si>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</si>
  <si>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</si>
  <si>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</si>
  <si>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</si>
  <si>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</si>
  <si>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</si>
  <si>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</si>
  <si>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</si>
  <si>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</si>
  <si>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</si>
  <si>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</si>
  <si>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</si>
  <si>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</si>
  <si>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</si>
  <si>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</si>
  <si>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</si>
  <si>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</si>
  <si>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</si>
  <si>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</si>
  <si>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</si>
  <si>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</si>
  <si>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</si>
  <si>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</si>
  <si>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</si>
  <si>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</si>
  <si>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</si>
  <si>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</si>
  <si>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</si>
  <si>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</si>
  <si>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</si>
  <si>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</si>
  <si>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</si>
  <si>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</si>
  <si>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</si>
  <si>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</si>
  <si>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</si>
  <si>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</si>
  <si>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</si>
  <si>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</si>
  <si>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</si>
  <si>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</si>
  <si>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</si>
  <si>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</si>
  <si>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</si>
  <si>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</si>
  <si>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</si>
  <si>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</si>
  <si>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</si>
  <si>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</si>
  <si>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</si>
  <si>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</si>
  <si>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</si>
  <si>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</si>
  <si>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</si>
  <si>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</si>
  <si>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</si>
  <si>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</si>
  <si>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</si>
  <si>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</si>
  <si>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</si>
  <si>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</si>
  <si>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</si>
  <si>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</si>
  <si>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</si>
  <si>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</si>
  <si>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</si>
  <si>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</si>
  <si>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</si>
  <si>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</si>
  <si>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</si>
  <si>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</si>
  <si>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</si>
  <si>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</si>
  <si>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</si>
  <si>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</si>
  <si>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</si>
  <si>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</si>
  <si>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</si>
  <si>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</si>
  <si>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</si>
  <si>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</si>
  <si>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</si>
  <si>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</si>
  <si>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</si>
  <si>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</si>
  <si>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</si>
  <si>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</si>
  <si>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</si>
  <si>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</si>
  <si>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</si>
  <si>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</si>
  <si>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</si>
  <si>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</si>
  <si>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</si>
  <si>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</si>
  <si>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</si>
  <si>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</si>
  <si>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</si>
  <si>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</si>
  <si>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</si>
  <si>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</si>
  <si>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</si>
  <si>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</si>
  <si>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</si>
  <si>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</si>
  <si>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</si>
  <si>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</si>
  <si>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</si>
  <si>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</si>
  <si>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</si>
  <si>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</si>
  <si>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</si>
  <si>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</si>
  <si>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</si>
  <si>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</si>
  <si>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</si>
  <si>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</si>
  <si>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</si>
  <si>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</si>
  <si>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</si>
  <si>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</si>
  <si>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</si>
  <si>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</si>
  <si>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</si>
  <si>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</si>
  <si>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</si>
  <si>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</si>
  <si>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</si>
  <si>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</si>
  <si>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</si>
  <si>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</si>
  <si>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</si>
  <si>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</si>
  <si>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</si>
  <si>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</si>
  <si>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</si>
  <si>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</si>
  <si>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</si>
  <si>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</si>
  <si>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</si>
  <si>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</si>
  <si>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</si>
  <si>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</si>
  <si>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</si>
  <si>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</si>
  <si>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</si>
  <si>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</si>
  <si>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</si>
  <si>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</si>
  <si>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</si>
  <si>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</si>
  <si>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</si>
  <si>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</si>
  <si>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</si>
  <si>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</si>
  <si>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</si>
  <si>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</si>
  <si>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</si>
  <si>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</si>
  <si>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</si>
  <si>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</si>
  <si>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</si>
  <si>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</si>
  <si>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</si>
  <si>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</si>
  <si>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</si>
  <si>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</si>
  <si>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</si>
  <si>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</si>
  <si>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</si>
  <si>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</si>
  <si>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</si>
  <si>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</si>
  <si>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</si>
  <si>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</si>
  <si>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</si>
  <si>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</si>
  <si>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</si>
  <si>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</si>
  <si>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</si>
  <si>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</si>
  <si>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</si>
  <si>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</si>
  <si>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</si>
  <si>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</si>
  <si>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</si>
  <si>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</si>
  <si>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</si>
  <si>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</si>
  <si>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</si>
  <si>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</si>
  <si>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</si>
  <si>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</si>
  <si>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</si>
  <si>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</si>
  <si>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</si>
  <si>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</si>
  <si>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</si>
  <si>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</si>
  <si>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</si>
  <si>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</si>
  <si>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</si>
  <si>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</si>
  <si>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</si>
  <si>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</si>
  <si>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</si>
  <si>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</si>
  <si>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</si>
  <si>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</si>
  <si>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</si>
  <si>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</si>
  <si>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</si>
  <si>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</si>
  <si>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</si>
  <si>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</si>
  <si>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</si>
  <si>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</si>
  <si>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</si>
  <si>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</si>
  <si>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</si>
  <si>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</si>
  <si>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</si>
  <si>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</si>
  <si>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</si>
  <si>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</si>
  <si>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</si>
  <si>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</si>
  <si>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</si>
  <si>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</si>
  <si>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</si>
  <si>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</si>
  <si>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</si>
  <si>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</si>
  <si>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</si>
  <si>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</si>
  <si>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</si>
  <si>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</si>
  <si>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</si>
  <si>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</si>
  <si>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</si>
  <si>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</si>
  <si>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</si>
  <si>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</si>
  <si>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</si>
  <si>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</si>
  <si>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</si>
  <si>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</si>
  <si>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</si>
  <si>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</si>
  <si>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</si>
  <si>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</si>
  <si>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</si>
  <si>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</si>
  <si>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</si>
  <si>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</si>
  <si>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</si>
  <si>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</si>
  <si>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</si>
  <si>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</si>
  <si>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</si>
  <si>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</si>
  <si>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</si>
  <si>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</si>
  <si>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</si>
  <si>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</si>
  <si>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</si>
  <si>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</si>
  <si>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</si>
  <si>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</si>
  <si>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</si>
  <si>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</si>
  <si>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</si>
  <si>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</si>
  <si>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</si>
  <si>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</si>
  <si>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</si>
  <si>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</si>
  <si>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</si>
  <si>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</si>
  <si>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</si>
  <si>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</si>
  <si>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</si>
  <si>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</si>
  <si>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</si>
  <si>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</si>
  <si>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</si>
  <si>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</si>
  <si>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</si>
  <si>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</si>
  <si>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</si>
  <si>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</si>
  <si>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</si>
  <si>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</si>
  <si>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</si>
  <si>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</si>
  <si>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</si>
  <si>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</si>
  <si>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</si>
  <si>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</si>
  <si>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</si>
  <si>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</si>
  <si>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</si>
  <si>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</si>
  <si>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</si>
  <si>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</si>
  <si>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</si>
  <si>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</si>
  <si>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</si>
  <si>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</si>
  <si>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</si>
  <si>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</si>
  <si>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</si>
  <si>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</si>
  <si>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</si>
  <si>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</si>
  <si>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</si>
  <si>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</si>
  <si>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</si>
  <si>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</si>
  <si>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</si>
  <si>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</si>
  <si>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</si>
  <si>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</si>
  <si>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</si>
  <si>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</si>
  <si>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</si>
  <si>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</si>
  <si>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</si>
  <si>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</si>
  <si>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</si>
  <si>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</si>
  <si>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</si>
  <si>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</si>
  <si>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</si>
  <si>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</si>
  <si>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</si>
  <si>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</si>
  <si>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</si>
  <si>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</si>
  <si>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</si>
  <si>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</si>
  <si>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</si>
  <si>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</si>
  <si>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</si>
  <si>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</si>
  <si>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</si>
  <si>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</si>
  <si>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</si>
  <si>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</si>
  <si>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</si>
  <si>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</si>
  <si>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</si>
  <si>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</si>
  <si>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</si>
  <si>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</si>
  <si>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</si>
  <si>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</si>
  <si>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</si>
  <si>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</si>
  <si>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</si>
  <si>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</si>
  <si>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</si>
  <si>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</si>
  <si>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</si>
  <si>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</si>
  <si>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</si>
  <si>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</si>
  <si>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</si>
  <si>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</si>
  <si>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</si>
  <si>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</si>
  <si>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</si>
  <si>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</si>
  <si>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</si>
  <si>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</si>
  <si>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</si>
  <si>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</si>
  <si>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</si>
  <si>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</si>
  <si>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</si>
  <si>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</si>
  <si>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</si>
  <si>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</si>
  <si>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</si>
  <si>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</si>
  <si>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</si>
  <si>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</si>
  <si>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</si>
  <si>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</si>
  <si>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</si>
  <si>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</si>
  <si>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</si>
  <si>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</si>
  <si>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</si>
  <si>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</si>
  <si>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</si>
  <si>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</si>
  <si>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</si>
  <si>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</si>
  <si>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</si>
  <si>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</si>
  <si>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</si>
  <si>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</si>
  <si>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</si>
  <si>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</si>
  <si>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</si>
  <si>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</si>
  <si>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</si>
  <si>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</si>
  <si>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</si>
  <si>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</si>
  <si>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</si>
  <si>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</si>
  <si>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</si>
  <si>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</si>
  <si>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</si>
  <si>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</si>
  <si>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</si>
  <si>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</si>
  <si>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</si>
  <si>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</si>
  <si>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</si>
  <si>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</si>
  <si>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</si>
  <si>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</si>
  <si>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</si>
  <si>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</si>
  <si>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</si>
  <si>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</si>
  <si>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</si>
  <si>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</si>
  <si>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</si>
  <si>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</si>
  <si>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</si>
  <si>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</si>
  <si>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</si>
  <si>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</si>
  <si>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</si>
  <si>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</si>
  <si>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</si>
  <si>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</si>
  <si>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</si>
  <si>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</si>
  <si>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</si>
  <si>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</si>
  <si>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</si>
  <si>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</si>
  <si>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</si>
  <si>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</si>
  <si>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</si>
  <si>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</si>
  <si>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</si>
  <si>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</si>
  <si>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</si>
  <si>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</si>
  <si>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</si>
  <si>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</si>
  <si>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</si>
  <si>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</si>
  <si>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</si>
  <si>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</si>
  <si>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</si>
  <si>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</si>
  <si>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</si>
  <si>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</si>
  <si>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</si>
  <si>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</si>
  <si>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</si>
  <si>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</si>
  <si>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</si>
  <si>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</si>
  <si>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</si>
  <si>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</si>
  <si>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</si>
  <si>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</si>
  <si>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</si>
  <si>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</si>
  <si>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</si>
  <si>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</si>
  <si>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</si>
  <si>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</si>
  <si>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</si>
  <si>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</si>
  <si>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</si>
  <si>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</si>
  <si>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</si>
  <si>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</si>
  <si>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</si>
  <si>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</si>
  <si>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</si>
  <si>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</si>
  <si>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</si>
  <si>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</si>
  <si>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</si>
  <si>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</si>
  <si>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</si>
  <si>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</si>
  <si>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</si>
  <si>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</si>
  <si>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</si>
  <si>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</si>
  <si>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</si>
  <si>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</si>
  <si>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</si>
  <si>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</si>
  <si>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</si>
  <si>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</si>
  <si>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</si>
  <si>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</si>
  <si>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</si>
  <si>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</si>
  <si>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</si>
  <si>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</si>
  <si>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</si>
  <si>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</si>
  <si>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</si>
  <si>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</si>
  <si>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</si>
  <si>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</si>
  <si>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</si>
  <si>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</si>
  <si>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</si>
  <si>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</si>
  <si>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</si>
  <si>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</si>
  <si>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</si>
  <si>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</si>
  <si>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</si>
  <si>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</si>
  <si>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</si>
  <si>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</si>
  <si>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</si>
  <si>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</si>
  <si>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</si>
  <si>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</si>
  <si>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</si>
  <si>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</si>
  <si>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</si>
  <si>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</si>
  <si>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</si>
  <si>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</si>
  <si>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</si>
  <si>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</si>
  <si>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</si>
  <si>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</si>
  <si>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</si>
  <si>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</si>
  <si>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</si>
  <si>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</si>
  <si>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</si>
  <si>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</si>
  <si>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</si>
  <si>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</si>
  <si>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</si>
  <si>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</si>
  <si>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</si>
  <si>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</si>
  <si>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</si>
  <si>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</si>
  <si>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</si>
  <si>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</si>
  <si>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</si>
  <si>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</si>
  <si>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</si>
  <si>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</si>
  <si>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</si>
  <si>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</si>
  <si>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</si>
  <si>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</si>
  <si>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</si>
  <si>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</si>
  <si>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</si>
  <si>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</si>
  <si>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</si>
  <si>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</si>
  <si>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</si>
  <si>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</si>
  <si>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</si>
  <si>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</si>
  <si>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</si>
  <si>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</si>
  <si>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</si>
  <si>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</si>
  <si>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</si>
  <si>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</si>
  <si>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</si>
  <si>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</si>
  <si>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</si>
  <si>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</si>
  <si>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</si>
  <si>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</si>
  <si>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</si>
  <si>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</si>
  <si>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</si>
  <si>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</si>
  <si>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</si>
  <si>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</si>
  <si>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</si>
  <si>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</si>
  <si>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</si>
  <si>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</si>
  <si>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</si>
  <si>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</si>
  <si>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</si>
  <si>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</si>
  <si>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</si>
  <si>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</si>
  <si>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</si>
  <si>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</si>
  <si>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</si>
  <si>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</si>
  <si>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</si>
  <si>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</si>
  <si>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</si>
  <si>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</si>
  <si>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</si>
  <si>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</si>
  <si>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</si>
  <si>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</si>
  <si>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</si>
  <si>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</si>
  <si>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</si>
  <si>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</si>
  <si>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</si>
  <si>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</si>
  <si>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</si>
  <si>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</si>
  <si>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</si>
  <si>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</si>
  <si>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</si>
  <si>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</si>
  <si>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</si>
  <si>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</si>
  <si>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</si>
  <si>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</si>
  <si>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</si>
  <si>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</si>
  <si>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</si>
  <si>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</si>
  <si>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</si>
  <si>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</si>
  <si>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</si>
  <si>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</si>
  <si>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</si>
  <si>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</si>
  <si>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</si>
  <si>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</si>
  <si>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</si>
  <si>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</si>
  <si>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</si>
  <si>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</si>
  <si>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</si>
  <si>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</si>
  <si>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</si>
  <si>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</si>
  <si>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</si>
  <si>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</si>
  <si>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</si>
  <si>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</si>
  <si>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</si>
  <si>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</si>
  <si>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</si>
  <si>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</si>
  <si>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</si>
  <si>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</si>
  <si>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</si>
  <si>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</si>
  <si>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</si>
  <si>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</si>
  <si>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</si>
  <si>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</si>
  <si>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</si>
  <si>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</si>
  <si>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</si>
  <si>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</si>
  <si>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</si>
  <si>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</si>
  <si>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</si>
  <si>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</si>
  <si>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</si>
  <si>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</si>
  <si>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</si>
  <si>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</si>
  <si>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</si>
  <si>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</si>
  <si>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</si>
  <si>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</si>
  <si>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</si>
  <si>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</si>
  <si>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</si>
  <si>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</si>
  <si>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</si>
  <si>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</si>
  <si>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</si>
  <si>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</si>
  <si>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</si>
  <si>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</si>
  <si>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</si>
  <si>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</si>
  <si>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</si>
  <si>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</si>
  <si>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</si>
  <si>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</si>
  <si>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</si>
  <si>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</si>
  <si>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</si>
  <si>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</si>
  <si>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</si>
  <si>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</si>
  <si>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</si>
  <si>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</si>
  <si>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</si>
  <si>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</si>
  <si>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</si>
  <si>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</si>
  <si>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</si>
  <si>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</si>
  <si>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</si>
  <si>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</si>
  <si>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</si>
  <si>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</si>
  <si>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</si>
  <si>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</si>
  <si>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</si>
  <si>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</si>
  <si>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</si>
  <si>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</si>
  <si>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</si>
  <si>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</si>
  <si>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</si>
  <si>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</si>
  <si>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</si>
  <si>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</si>
  <si>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</si>
  <si>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</si>
  <si>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</si>
  <si>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</si>
  <si>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</si>
  <si>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</si>
  <si>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</si>
  <si>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</si>
  <si>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</si>
  <si>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</si>
  <si>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</si>
  <si>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</si>
  <si>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</si>
  <si>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</si>
  <si>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</si>
  <si>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</si>
  <si>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</si>
  <si>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</si>
  <si>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</si>
  <si>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</si>
  <si>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</si>
  <si>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</si>
  <si>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</si>
  <si>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</si>
  <si>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</si>
  <si>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</si>
  <si>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</si>
  <si>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</si>
  <si>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</si>
  <si>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</si>
  <si>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</si>
  <si>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</si>
  <si>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</si>
  <si>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</si>
  <si>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</si>
  <si>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</si>
  <si>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</si>
  <si>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</si>
  <si>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</si>
  <si>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</si>
  <si>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</si>
  <si>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</si>
  <si>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</si>
  <si>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</si>
  <si>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</si>
  <si>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</si>
  <si>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</si>
  <si>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</si>
  <si>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</si>
  <si>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</si>
  <si>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</si>
  <si>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</si>
  <si>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</si>
  <si>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</si>
  <si>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</si>
  <si>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</si>
  <si>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</si>
  <si>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</si>
  <si>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</si>
  <si>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</si>
  <si>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</si>
  <si>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</si>
  <si>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</si>
  <si>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</si>
  <si>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</si>
  <si>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</si>
  <si>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</si>
  <si>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</si>
  <si>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</si>
  <si>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</si>
  <si>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</si>
  <si>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</si>
  <si>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</si>
  <si>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</si>
  <si>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</si>
  <si>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</si>
  <si>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</si>
  <si>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</si>
  <si>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</si>
  <si>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</si>
  <si>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</si>
  <si>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</si>
  <si>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</si>
  <si>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</si>
  <si>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</si>
  <si>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</si>
  <si>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</si>
  <si>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</si>
  <si>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</si>
  <si>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</si>
  <si>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</si>
  <si>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</si>
  <si>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</si>
  <si>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</si>
  <si>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</si>
  <si>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</si>
  <si>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</si>
  <si>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</si>
  <si>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</si>
  <si>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</si>
  <si>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</si>
  <si>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</si>
  <si>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</si>
  <si>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</si>
  <si>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</si>
  <si>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</si>
  <si>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</si>
  <si>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</si>
  <si>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</si>
  <si>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</si>
  <si>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</si>
  <si>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</si>
  <si>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</si>
  <si>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</si>
  <si>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</si>
  <si>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</si>
  <si>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</si>
  <si>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</si>
  <si>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</si>
  <si>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</si>
  <si>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</si>
  <si>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</si>
  <si>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</si>
  <si>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</si>
  <si>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</si>
  <si>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</si>
  <si>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</si>
  <si>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</si>
  <si>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</si>
  <si>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</si>
  <si>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</si>
  <si>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</si>
  <si>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</si>
  <si>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</si>
  <si>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</si>
  <si>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</si>
  <si>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</si>
  <si>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</si>
  <si>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</si>
  <si>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</si>
  <si>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</si>
  <si>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</si>
  <si>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</si>
  <si>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</si>
  <si>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</si>
  <si>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</si>
  <si>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</si>
  <si>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</si>
  <si>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</si>
  <si>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</si>
  <si>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</si>
  <si>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</si>
  <si>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</si>
  <si>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</si>
  <si>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</si>
  <si>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</si>
  <si>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</si>
  <si>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</si>
  <si>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</si>
  <si>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</si>
  <si>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</si>
  <si>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</si>
  <si>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</si>
  <si>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</si>
  <si>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</si>
  <si>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</si>
  <si>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</si>
  <si>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</si>
  <si>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</si>
  <si>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</si>
  <si>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</si>
  <si>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</si>
  <si>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</si>
  <si>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</si>
  <si>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</si>
  <si>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</si>
  <si>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</si>
  <si>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</si>
  <si>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</si>
  <si>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</si>
  <si>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</si>
  <si>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</si>
  <si>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</si>
  <si>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</si>
  <si>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</si>
  <si>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</si>
  <si>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</si>
  <si>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</si>
  <si>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</si>
  <si>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</si>
  <si>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</si>
  <si>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</si>
  <si>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</si>
  <si>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</si>
  <si>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</si>
  <si>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</si>
  <si>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</si>
  <si>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</si>
  <si>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</si>
  <si>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</si>
  <si>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</si>
  <si>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</si>
  <si>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</si>
  <si>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</si>
  <si>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</si>
  <si>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</si>
  <si>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</si>
  <si>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</si>
  <si>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</si>
  <si>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</si>
  <si>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</si>
  <si>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</si>
  <si>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</si>
  <si>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</si>
  <si>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</si>
  <si>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</si>
  <si>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</si>
  <si>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</si>
  <si>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</si>
  <si>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</si>
  <si>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</si>
  <si>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</si>
  <si>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</si>
  <si>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</si>
  <si>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</si>
  <si>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</si>
  <si>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</si>
  <si>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</si>
  <si>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</si>
  <si>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</si>
  <si>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</si>
  <si>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</si>
  <si>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</si>
  <si>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</si>
  <si>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</si>
  <si>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</si>
  <si>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</si>
  <si>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</si>
  <si>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</si>
  <si>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</si>
  <si>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</si>
  <si>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</si>
  <si>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</si>
  <si>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</si>
  <si>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</si>
  <si>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</si>
  <si>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</si>
  <si>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</si>
  <si>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</si>
  <si>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</si>
  <si>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</si>
  <si>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</si>
  <si>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</si>
  <si>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</si>
  <si>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</si>
  <si>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</si>
  <si>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</si>
  <si>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</si>
  <si>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</si>
  <si>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</si>
  <si>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</si>
  <si>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</si>
  <si>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</si>
  <si>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</si>
  <si>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</si>
  <si>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</si>
  <si>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</si>
  <si>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</si>
  <si>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</si>
  <si>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</si>
  <si>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</si>
  <si>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</si>
  <si>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</si>
  <si>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</si>
  <si>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</si>
  <si>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</si>
  <si>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</si>
  <si>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</si>
  <si>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</si>
  <si>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</si>
  <si>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</si>
  <si>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</si>
  <si>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</si>
  <si>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</si>
  <si>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</si>
  <si>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</si>
  <si>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</si>
  <si>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</si>
  <si>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</si>
  <si>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</si>
  <si>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</si>
  <si>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</si>
  <si>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</si>
  <si>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</si>
  <si>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</si>
  <si>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</si>
  <si>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</si>
  <si>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</si>
  <si>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</si>
  <si>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</si>
  <si>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</si>
  <si>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</si>
  <si>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</si>
  <si>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</si>
  <si>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</si>
  <si>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</si>
  <si>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</si>
  <si>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</si>
  <si>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</si>
  <si>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</si>
  <si>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</si>
  <si>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</si>
  <si>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</si>
  <si>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</si>
  <si>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</si>
  <si>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</si>
  <si>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</si>
  <si>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</si>
  <si>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</si>
  <si>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</si>
  <si>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</si>
  <si>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</si>
  <si>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</si>
  <si>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</si>
  <si>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</si>
  <si>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</si>
  <si>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</si>
  <si>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</si>
  <si>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</si>
  <si>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</si>
  <si>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</si>
  <si>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</si>
  <si>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</si>
  <si>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</si>
  <si>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</si>
  <si>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</si>
  <si>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</si>
  <si>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</si>
  <si>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</si>
  <si>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</si>
  <si>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</si>
  <si>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</si>
  <si>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</si>
  <si>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</si>
  <si>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</si>
  <si>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</si>
  <si>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</si>
  <si>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</si>
  <si>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</si>
  <si>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</si>
  <si>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</si>
  <si>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</si>
  <si>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</si>
  <si>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</si>
  <si>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</si>
  <si>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</si>
  <si>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</si>
  <si>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</si>
  <si>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</si>
  <si>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</si>
  <si>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</si>
  <si>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</si>
  <si>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</si>
  <si>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</si>
  <si>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</si>
  <si>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</si>
  <si>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</si>
  <si>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</si>
  <si>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</si>
  <si>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</si>
  <si>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</si>
  <si>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</si>
  <si>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</si>
  <si>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</si>
  <si>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</si>
  <si>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</si>
  <si>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</si>
  <si>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</si>
  <si>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</si>
  <si>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</si>
  <si>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</si>
  <si>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</si>
  <si>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</si>
  <si>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</si>
  <si>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</si>
  <si>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</si>
  <si>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</si>
  <si>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</si>
  <si>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</si>
  <si>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</si>
  <si>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</si>
  <si>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</si>
  <si>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</si>
  <si>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</si>
  <si>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</si>
  <si>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</si>
  <si>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</si>
  <si>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</si>
  <si>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</si>
  <si>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</si>
  <si>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</si>
  <si>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</si>
  <si>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</si>
  <si>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</si>
  <si>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</si>
  <si>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</si>
  <si>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</si>
  <si>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</si>
  <si>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</si>
  <si>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</si>
  <si>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</si>
  <si>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</si>
  <si>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</si>
  <si>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</si>
  <si>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</si>
  <si>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</si>
  <si>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</si>
  <si>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</si>
  <si>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</si>
  <si>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</si>
  <si>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</si>
  <si>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</si>
  <si>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</si>
  <si>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</si>
  <si>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</si>
  <si>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</si>
  <si>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</si>
  <si>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</si>
  <si>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</si>
  <si>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</si>
  <si>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</si>
  <si>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</si>
  <si>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</si>
  <si>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</si>
  <si>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</si>
  <si>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</si>
  <si>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</si>
  <si>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</si>
  <si>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</si>
  <si>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</si>
  <si>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</si>
  <si>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</si>
  <si>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</si>
  <si>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</si>
  <si>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</si>
  <si>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</si>
  <si>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</si>
  <si>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</si>
  <si>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</si>
  <si>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</si>
  <si>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</si>
  <si>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</si>
  <si>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</si>
  <si>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</si>
  <si>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</si>
  <si>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</si>
  <si>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</si>
  <si>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</si>
  <si>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</si>
  <si>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</si>
  <si>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</si>
  <si>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</si>
  <si>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</si>
  <si>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</si>
  <si>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</si>
  <si>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</si>
  <si>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</si>
  <si>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</si>
  <si>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</si>
  <si>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</si>
  <si>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</si>
  <si>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</si>
  <si>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</si>
  <si>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</si>
  <si>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</si>
  <si>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</si>
  <si>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</si>
  <si>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</si>
  <si>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</si>
  <si>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</si>
  <si>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</si>
  <si>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</si>
  <si>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</si>
  <si>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</si>
  <si>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</si>
  <si>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</si>
  <si>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</si>
  <si>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</si>
  <si>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</si>
  <si>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</si>
  <si>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</si>
  <si>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</si>
  <si>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</si>
  <si>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</si>
  <si>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</si>
  <si>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</si>
  <si>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</si>
  <si>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</si>
  <si>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</si>
  <si>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</si>
  <si>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</si>
  <si>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</si>
  <si>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</si>
  <si>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</si>
  <si>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</si>
  <si>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</si>
  <si>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</si>
  <si>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</si>
  <si>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</si>
  <si>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</si>
  <si>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</si>
  <si>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</si>
  <si>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</si>
  <si>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</si>
  <si>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</si>
  <si>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</si>
  <si>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</si>
  <si>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</si>
  <si>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</si>
  <si>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</si>
  <si>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</si>
  <si>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</si>
  <si>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</si>
  <si>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</si>
  <si>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</si>
  <si>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</si>
  <si>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</si>
  <si>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</si>
  <si>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</si>
  <si>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</si>
  <si>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</si>
  <si>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</si>
  <si>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</si>
  <si>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</si>
  <si>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</si>
  <si>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</si>
  <si>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</si>
  <si>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</si>
  <si>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</si>
  <si>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</si>
  <si>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</si>
  <si>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</si>
  <si>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</si>
  <si>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</si>
  <si>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</si>
  <si>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</si>
  <si>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</si>
  <si>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</si>
  <si>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</si>
  <si>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</si>
  <si>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</si>
  <si>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</si>
  <si>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</si>
  <si>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</si>
  <si>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</si>
  <si>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</si>
  <si>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</si>
  <si>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</si>
  <si>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</si>
  <si>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</si>
  <si>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</si>
  <si>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</si>
  <si>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</si>
  <si>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</si>
  <si>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</si>
  <si>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</si>
  <si>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</si>
  <si>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</si>
  <si>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</si>
  <si>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</si>
  <si>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</si>
  <si>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</si>
  <si>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</si>
  <si>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</si>
  <si>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</si>
  <si>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</si>
  <si>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</si>
  <si>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</si>
  <si>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</si>
  <si>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</si>
  <si>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</si>
  <si>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</si>
  <si>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</si>
  <si>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</si>
  <si>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</si>
  <si>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</si>
  <si>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</si>
  <si>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</si>
  <si>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</si>
  <si>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</si>
  <si>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</si>
  <si>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</si>
  <si>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</si>
  <si>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</si>
  <si>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</si>
  <si>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</si>
  <si>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</si>
  <si>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</si>
  <si>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</si>
  <si>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</si>
  <si>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</si>
  <si>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</si>
  <si>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</si>
  <si>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</si>
  <si>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</si>
  <si>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</si>
  <si>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</si>
  <si>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</si>
  <si>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</si>
  <si>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</si>
  <si>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</si>
  <si>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</si>
  <si>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</si>
  <si>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</si>
  <si>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</si>
  <si>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</si>
  <si>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</si>
  <si>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</si>
  <si>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</si>
  <si>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</si>
  <si>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</si>
  <si>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</si>
  <si>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</si>
  <si>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</si>
  <si>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</si>
  <si>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</si>
  <si>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</si>
  <si>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</si>
  <si>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</si>
  <si>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</si>
  <si>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</si>
  <si>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</si>
  <si>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</si>
  <si>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</si>
  <si>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</si>
  <si>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</si>
  <si>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</si>
  <si>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</si>
  <si>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</si>
  <si>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</si>
  <si>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</si>
  <si>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</si>
  <si>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</si>
  <si>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</si>
  <si>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</si>
  <si>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</si>
  <si>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</si>
  <si>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</si>
  <si>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</si>
  <si>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</si>
  <si>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</si>
  <si>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</si>
  <si>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</si>
  <si>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</si>
  <si>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</si>
  <si>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</si>
  <si>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</si>
  <si>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</si>
  <si>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</si>
  <si>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</si>
  <si>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</si>
  <si>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</si>
  <si>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</si>
  <si>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</si>
  <si>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</si>
  <si>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</si>
  <si>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</si>
  <si>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</si>
  <si>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</si>
  <si>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</si>
  <si>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</si>
  <si>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</si>
  <si>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</si>
  <si>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</si>
  <si>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</si>
  <si>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</si>
  <si>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</si>
  <si>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</si>
  <si>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</si>
  <si>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</si>
  <si>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</si>
  <si>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</si>
  <si>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</si>
  <si>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</si>
  <si>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</si>
  <si>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</si>
  <si>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</si>
  <si>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</si>
  <si>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</si>
  <si>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</si>
  <si>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</si>
  <si>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</si>
  <si>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</si>
  <si>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</si>
  <si>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</si>
  <si>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</si>
  <si>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</si>
  <si>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</si>
  <si>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</si>
  <si>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</si>
  <si>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</si>
  <si>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</si>
  <si>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</si>
  <si>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</si>
  <si>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</si>
  <si>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</si>
  <si>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</si>
  <si>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</si>
  <si>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</si>
  <si>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</si>
  <si>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</si>
  <si>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</si>
  <si>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</si>
  <si>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</si>
  <si>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</si>
  <si>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</si>
  <si>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</si>
  <si>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</si>
  <si>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</si>
  <si>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</si>
  <si>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</si>
  <si>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</si>
  <si>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</si>
  <si>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</si>
  <si>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</si>
  <si>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</si>
  <si>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</si>
  <si>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</si>
  <si>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</si>
  <si>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</si>
  <si>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</si>
  <si>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</si>
  <si>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</si>
  <si>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</si>
  <si>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</si>
  <si>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</si>
  <si>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</si>
  <si>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</si>
  <si>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</si>
  <si>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</si>
  <si>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</si>
  <si>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</si>
  <si>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</si>
  <si>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</si>
  <si>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</si>
  <si>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</si>
  <si>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</si>
  <si>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</si>
  <si>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</si>
  <si>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</si>
  <si>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</si>
  <si>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</si>
  <si>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</si>
  <si>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</si>
  <si>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</si>
  <si>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</si>
  <si>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</si>
  <si>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</si>
  <si>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</si>
  <si>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</si>
  <si>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</si>
  <si>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</si>
  <si>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</si>
  <si>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</si>
  <si>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</si>
  <si>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</si>
  <si>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</si>
  <si>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</si>
  <si>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</si>
  <si>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</si>
  <si>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</si>
  <si>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</si>
  <si>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</si>
  <si>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</si>
  <si>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</si>
  <si>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</si>
  <si>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</si>
  <si>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</si>
  <si>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</si>
  <si>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</si>
  <si>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</si>
  <si>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</si>
  <si>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</si>
  <si>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</si>
  <si>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</si>
  <si>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</si>
  <si>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</si>
  <si>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</si>
  <si>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</si>
  <si>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</si>
  <si>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</si>
  <si>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</si>
  <si>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</si>
  <si>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</si>
  <si>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</si>
  <si>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</si>
  <si>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</si>
  <si>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</si>
  <si>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</si>
  <si>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</si>
  <si>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</si>
  <si>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</si>
  <si>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</si>
  <si>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</si>
  <si>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</si>
  <si>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</si>
  <si>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</si>
  <si>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</si>
  <si>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</si>
  <si>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</si>
  <si>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</si>
  <si>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</si>
  <si>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</si>
  <si>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</si>
  <si>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</si>
  <si>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</si>
  <si>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</si>
  <si>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</si>
  <si>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</si>
  <si>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</si>
  <si>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</si>
  <si>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</si>
  <si>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</si>
  <si>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</si>
  <si>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</si>
  <si>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</si>
  <si>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</si>
  <si>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</si>
  <si>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</si>
  <si>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</si>
  <si>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</si>
  <si>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</si>
  <si>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</si>
  <si>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</si>
  <si>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</si>
  <si>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</si>
  <si>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</si>
  <si>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</si>
  <si>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</si>
  <si>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</si>
  <si>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</si>
  <si>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</si>
  <si>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</si>
  <si>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</si>
  <si>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</si>
  <si>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</si>
  <si>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</si>
  <si>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</si>
  <si>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</si>
  <si>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</si>
  <si>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</si>
  <si>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</si>
  <si>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</si>
  <si>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</si>
  <si>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</si>
  <si>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</si>
  <si>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</si>
  <si>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</si>
  <si>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</si>
  <si>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</si>
  <si>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</si>
  <si>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</si>
  <si>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</si>
  <si>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</si>
  <si>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</si>
  <si>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</si>
  <si>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</si>
  <si>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</si>
  <si>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</si>
  <si>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</si>
  <si>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</si>
  <si>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</si>
  <si>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</si>
  <si>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</si>
  <si>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</si>
  <si>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</si>
  <si>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</si>
  <si>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</si>
  <si>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</si>
  <si>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</si>
  <si>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</si>
  <si>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</si>
  <si>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</si>
  <si>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</si>
  <si>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</si>
  <si>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</si>
  <si>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</si>
  <si>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</si>
  <si>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</si>
  <si>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</si>
  <si>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</si>
  <si>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</si>
  <si>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</si>
  <si>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</si>
  <si>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</si>
  <si>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</si>
  <si>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</si>
  <si>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</si>
  <si>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</si>
  <si>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</si>
  <si>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</si>
  <si>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</si>
  <si>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</si>
  <si>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</si>
  <si>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</si>
  <si>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</si>
  <si>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</si>
  <si>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</si>
  <si>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</si>
  <si>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</si>
  <si>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</si>
  <si>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</si>
  <si>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</si>
  <si>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</si>
  <si>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</si>
  <si>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</si>
  <si>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</si>
  <si>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</si>
  <si>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</si>
  <si>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</si>
  <si>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</si>
  <si>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</si>
  <si>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</si>
  <si>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</si>
  <si>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</si>
  <si>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</si>
  <si>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</si>
  <si>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</si>
  <si>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</si>
  <si>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</si>
  <si>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</si>
  <si>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</si>
  <si>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</si>
  <si>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</si>
  <si>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</si>
  <si>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</si>
  <si>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</si>
  <si>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</si>
  <si>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</si>
  <si>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</si>
  <si>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</si>
  <si>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</si>
  <si>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</si>
  <si>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</si>
  <si>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</si>
  <si>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</si>
  <si>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</si>
  <si>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</si>
  <si>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</si>
  <si>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</si>
  <si>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</si>
  <si>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</si>
  <si>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</si>
  <si>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</si>
  <si>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</si>
  <si>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</si>
  <si>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</si>
  <si>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</si>
  <si>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</si>
  <si>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</si>
  <si>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</si>
  <si>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</si>
  <si>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</si>
  <si>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</si>
  <si>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</si>
  <si>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</si>
  <si>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</si>
  <si>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</si>
  <si>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</si>
  <si>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</si>
  <si>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</si>
  <si>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</si>
  <si>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</si>
  <si>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</si>
  <si>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</si>
  <si>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</si>
  <si>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</si>
  <si>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</si>
  <si>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</si>
  <si>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</si>
  <si>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</si>
  <si>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</si>
  <si>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</si>
  <si>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</si>
  <si>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</si>
  <si>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</si>
  <si>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</si>
  <si>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</si>
  <si>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</si>
  <si>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</si>
  <si>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</si>
  <si>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</si>
  <si>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</si>
  <si>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</si>
  <si>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</si>
  <si>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</si>
  <si>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</si>
  <si>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</si>
  <si>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</si>
  <si>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</si>
  <si>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</si>
  <si>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</si>
  <si>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</si>
  <si>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</si>
  <si>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</si>
  <si>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</si>
  <si>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</si>
  <si>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</si>
  <si>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</si>
  <si>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</si>
  <si>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</si>
  <si>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</si>
  <si>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</si>
  <si>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</si>
  <si>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</si>
  <si>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</si>
  <si>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</si>
  <si>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</si>
  <si>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</si>
  <si>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</si>
  <si>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</si>
  <si>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</si>
  <si>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</si>
  <si>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</si>
  <si>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</si>
  <si>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</si>
  <si>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</si>
  <si>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</si>
  <si>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</si>
  <si>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</si>
  <si>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</si>
  <si>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</si>
  <si>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</si>
  <si>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</si>
  <si>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</si>
  <si>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</si>
  <si>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</si>
  <si>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</si>
  <si>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</si>
  <si>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</si>
  <si>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</si>
  <si>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</si>
  <si>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</si>
  <si>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</si>
  <si>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</si>
  <si>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</si>
  <si>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</si>
  <si>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</si>
  <si>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</si>
  <si>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</si>
  <si>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</si>
  <si>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</si>
  <si>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</si>
  <si>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</si>
  <si>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</si>
  <si>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</si>
  <si>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</si>
  <si>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</si>
  <si>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</si>
  <si>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</si>
  <si>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</si>
  <si>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</si>
  <si>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</si>
  <si>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</si>
  <si>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</si>
  <si>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</si>
  <si>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</si>
  <si>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</si>
  <si>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</si>
  <si>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</si>
  <si>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</si>
  <si>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</si>
  <si>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</si>
  <si>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</si>
  <si>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</si>
  <si>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</si>
  <si>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</si>
  <si>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</si>
  <si>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</si>
  <si>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</si>
  <si>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</si>
  <si>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</si>
  <si>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</si>
  <si>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</si>
  <si>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</si>
  <si>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</si>
  <si>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</si>
  <si>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</si>
  <si>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</si>
  <si>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</si>
  <si>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</si>
  <si>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</si>
  <si>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</si>
  <si>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</si>
  <si>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</si>
  <si>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</si>
  <si>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</si>
  <si>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</si>
  <si>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</si>
  <si>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</si>
  <si>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</si>
  <si>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</si>
  <si>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</si>
  <si>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</si>
  <si>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</si>
  <si>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</si>
  <si>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</si>
  <si>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</si>
  <si>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</si>
  <si>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</si>
  <si>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</si>
  <si>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</si>
  <si>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</si>
  <si>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</si>
  <si>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</si>
  <si>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</si>
  <si>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</si>
  <si>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</si>
  <si>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</si>
  <si>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</si>
  <si>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</si>
  <si>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</si>
  <si>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</si>
  <si>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</si>
  <si>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</si>
  <si>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</si>
  <si>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</si>
  <si>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</si>
  <si>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</si>
  <si>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</si>
  <si>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</si>
  <si>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</si>
  <si>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</si>
  <si>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</si>
  <si>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</si>
  <si>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</si>
  <si>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</si>
  <si>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</si>
  <si>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</si>
  <si>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</si>
  <si>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</si>
  <si>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</si>
  <si>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</si>
  <si>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</si>
  <si>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</si>
  <si>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</si>
  <si>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</si>
  <si>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</si>
  <si>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</si>
  <si>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</si>
  <si>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</si>
  <si>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</si>
  <si>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</si>
  <si>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</si>
  <si>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</si>
  <si>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</si>
  <si>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</si>
  <si>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</si>
  <si>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</si>
  <si>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</si>
  <si>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</si>
  <si>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</si>
  <si>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</si>
  <si>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</si>
  <si>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</si>
  <si>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</si>
  <si>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</si>
  <si>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</si>
  <si>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</si>
  <si>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</si>
  <si>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</si>
  <si>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</si>
  <si>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</si>
  <si>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</si>
  <si>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</si>
  <si>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</si>
  <si>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</si>
  <si>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</si>
  <si>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</si>
  <si>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</si>
  <si>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</si>
  <si>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</si>
  <si>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</si>
  <si>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</si>
  <si>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</si>
  <si>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</si>
  <si>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</si>
  <si>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</si>
  <si>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</si>
  <si>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</si>
  <si>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</si>
  <si>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</si>
  <si>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</si>
  <si>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</si>
  <si>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</si>
  <si>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</si>
  <si>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</si>
  <si>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</si>
  <si>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</si>
  <si>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</si>
  <si>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</si>
  <si>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</si>
  <si>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</si>
  <si>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</si>
  <si>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</si>
  <si>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</si>
  <si>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</si>
  <si>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</si>
  <si>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</si>
  <si>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</si>
  <si>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</si>
  <si>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</si>
  <si>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</si>
  <si>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</si>
  <si>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</si>
  <si>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</si>
  <si>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</si>
  <si>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</si>
  <si>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</si>
  <si>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</si>
  <si>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</si>
  <si>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</si>
  <si>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</si>
  <si>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</si>
  <si>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</si>
  <si>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</si>
  <si>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</si>
  <si>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</si>
  <si>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</si>
  <si>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</si>
  <si>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</si>
  <si>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</si>
  <si>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</si>
  <si>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</si>
  <si>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</si>
  <si>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</si>
  <si>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</si>
  <si>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</si>
  <si>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</si>
  <si>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</si>
  <si>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</si>
  <si>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</si>
  <si>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</si>
  <si>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</si>
  <si>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</si>
  <si>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</si>
  <si>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</si>
  <si>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</si>
  <si>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</si>
  <si>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</si>
  <si>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</si>
  <si>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</si>
  <si>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</si>
  <si>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</si>
  <si>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</si>
  <si>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</si>
  <si>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</si>
  <si>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</si>
  <si>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</si>
  <si>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</si>
  <si>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</si>
  <si>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</si>
  <si>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</si>
  <si>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</si>
  <si>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</si>
  <si>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</si>
  <si>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</si>
  <si>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</si>
  <si>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</si>
  <si>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</si>
  <si>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</si>
  <si>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</si>
  <si>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</si>
  <si>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</si>
  <si>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</si>
  <si>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</si>
  <si>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</si>
  <si>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</si>
  <si>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</si>
  <si>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</si>
  <si>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</si>
  <si>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</si>
  <si>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</si>
  <si>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</si>
  <si>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</si>
  <si>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</si>
  <si>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</si>
  <si>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</si>
  <si>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</si>
  <si>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</si>
  <si>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</si>
  <si>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</si>
  <si>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</si>
  <si>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</si>
  <si>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</si>
  <si>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</si>
  <si>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</si>
  <si>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</si>
  <si>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</si>
  <si>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</si>
  <si>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</si>
  <si>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</si>
  <si>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</si>
  <si>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</si>
  <si>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</si>
  <si>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</si>
  <si>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</si>
  <si>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</si>
  <si>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</si>
  <si>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</si>
  <si>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</si>
  <si>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</si>
  <si>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</si>
  <si>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</si>
  <si>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</si>
  <si>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</si>
  <si>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</si>
  <si>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</si>
  <si>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</si>
  <si>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</si>
  <si>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</si>
  <si>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</si>
  <si>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</si>
  <si>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</si>
  <si>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</si>
  <si>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</si>
  <si>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</si>
  <si>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</si>
  <si>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</si>
  <si>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</si>
  <si>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</si>
  <si>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</si>
  <si>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</si>
  <si>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</si>
  <si>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</si>
  <si>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</si>
  <si>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</si>
  <si>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</si>
  <si>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</si>
  <si>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</si>
  <si>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</si>
  <si>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</si>
  <si>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</si>
  <si>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</si>
  <si>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</si>
  <si>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</si>
  <si>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</si>
  <si>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</si>
  <si>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</si>
  <si>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</si>
  <si>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</si>
  <si>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</si>
  <si>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</si>
  <si>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</si>
  <si>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</si>
  <si>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</si>
  <si>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</si>
  <si>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</si>
  <si>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</si>
  <si>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</si>
  <si>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</si>
  <si>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</si>
  <si>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</si>
  <si>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</si>
  <si>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</si>
  <si>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</si>
  <si>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</si>
  <si>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</si>
  <si>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</si>
  <si>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</si>
  <si>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</si>
  <si>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</si>
  <si>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</si>
  <si>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</si>
  <si>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</si>
  <si>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</si>
  <si>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</si>
  <si>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</si>
  <si>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</si>
  <si>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</si>
  <si>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</si>
  <si>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</si>
  <si>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</si>
  <si>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</si>
  <si>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</si>
  <si>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</si>
  <si>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</si>
  <si>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</si>
  <si>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</si>
  <si>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</si>
  <si>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</si>
  <si>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</si>
  <si>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</si>
  <si>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</si>
  <si>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</si>
  <si>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</si>
  <si>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</si>
  <si>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</si>
  <si>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</si>
  <si>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</si>
  <si>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</si>
  <si>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</si>
  <si>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</si>
  <si>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</si>
  <si>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</si>
  <si>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</si>
  <si>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</si>
  <si>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</si>
  <si>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</si>
  <si>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</si>
  <si>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</si>
  <si>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</si>
  <si>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</si>
  <si>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</si>
  <si>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</si>
  <si>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</si>
  <si>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</si>
  <si>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</si>
  <si>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</si>
  <si>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</si>
  <si>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</si>
  <si>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</si>
  <si>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</si>
  <si>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</si>
  <si>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</si>
  <si>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</si>
  <si>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</si>
  <si>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</si>
  <si>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</si>
  <si>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</si>
  <si>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</si>
  <si>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</si>
  <si>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</si>
  <si>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</si>
  <si>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</si>
  <si>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</si>
  <si>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</si>
  <si>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</si>
  <si>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</si>
  <si>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</si>
  <si>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</si>
  <si>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</si>
  <si>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</si>
  <si>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</si>
  <si>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</si>
  <si>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</si>
  <si>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</si>
  <si>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</si>
  <si>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</si>
  <si>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</si>
  <si>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</si>
  <si>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</si>
  <si>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</si>
  <si>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</si>
  <si>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</si>
  <si>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</si>
  <si>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</si>
  <si>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</si>
  <si>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</si>
  <si>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</si>
  <si>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</si>
  <si>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</si>
  <si>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</si>
  <si>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</si>
  <si>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</si>
  <si>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</si>
  <si>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</si>
  <si>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</si>
  <si>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</si>
  <si>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</si>
  <si>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</si>
  <si>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</si>
  <si>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</si>
  <si>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</si>
  <si>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</si>
  <si>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</si>
  <si>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</si>
  <si>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</si>
  <si>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</si>
  <si>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</si>
  <si>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</si>
  <si>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</si>
  <si>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</si>
  <si>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</si>
  <si>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</si>
  <si>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</si>
  <si>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</si>
  <si>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</si>
  <si>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</si>
  <si>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</si>
  <si>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</si>
  <si>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</si>
  <si>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</si>
  <si>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</si>
  <si>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</si>
  <si>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</si>
  <si>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</si>
  <si>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</si>
  <si>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</si>
  <si>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</si>
  <si>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</si>
  <si>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</si>
  <si>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</si>
  <si>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</si>
  <si>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</si>
  <si>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</si>
  <si>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</si>
  <si>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</si>
  <si>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</si>
  <si>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</si>
  <si>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</si>
  <si>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</si>
  <si>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</si>
  <si>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</si>
  <si>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</si>
  <si>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</si>
  <si>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</si>
  <si>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</si>
  <si>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</si>
  <si>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</si>
  <si>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</si>
  <si>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</si>
  <si>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</si>
  <si>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</si>
  <si>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</si>
  <si>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</si>
  <si>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</si>
  <si>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</si>
  <si>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</si>
  <si>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</si>
  <si>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</si>
  <si>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</si>
  <si>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</si>
  <si>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</si>
  <si>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</si>
  <si>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</si>
  <si>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</si>
  <si>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</si>
  <si>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</si>
  <si>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</si>
  <si>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</si>
  <si>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</si>
  <si>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</si>
  <si>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</si>
  <si>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</si>
  <si>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</si>
  <si>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</si>
  <si>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</si>
  <si>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</si>
  <si>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</si>
  <si>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</si>
  <si>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</si>
  <si>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</si>
  <si>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</si>
  <si>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</si>
  <si>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</si>
  <si>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</si>
  <si>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</si>
  <si>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</si>
  <si>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</si>
  <si>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</si>
  <si>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</si>
  <si>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</si>
  <si>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</si>
  <si>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</si>
  <si>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</si>
  <si>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</si>
  <si>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</si>
  <si>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</si>
  <si>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</si>
  <si>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</si>
  <si>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</si>
  <si>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</si>
  <si>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</si>
  <si>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</si>
  <si>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</si>
  <si>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</si>
  <si>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</si>
  <si>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</si>
  <si>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</si>
  <si>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</si>
  <si>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</si>
  <si>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</si>
  <si>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</si>
  <si>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</si>
  <si>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</si>
  <si>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</si>
  <si>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</si>
  <si>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</si>
  <si>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</si>
  <si>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</si>
  <si>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</si>
  <si>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</si>
  <si>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</si>
  <si>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</si>
  <si>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</si>
  <si>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</si>
  <si>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</si>
  <si>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</si>
  <si>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</si>
  <si>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</si>
  <si>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</si>
  <si>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</si>
  <si>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</si>
  <si>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</si>
  <si>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</si>
  <si>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</si>
  <si>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</si>
  <si>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</si>
  <si>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</si>
  <si>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</si>
  <si>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</si>
  <si>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</si>
  <si>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</si>
  <si>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</si>
  <si>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</si>
  <si>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</si>
  <si>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</si>
  <si>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</si>
  <si>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</si>
  <si>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</si>
  <si>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</si>
  <si>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</si>
  <si>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</si>
  <si>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</si>
  <si>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</si>
  <si>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</si>
  <si>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</si>
  <si>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</si>
  <si>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</si>
  <si>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</si>
  <si>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</si>
  <si>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</si>
  <si>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</si>
  <si>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</si>
  <si>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</si>
  <si>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</si>
  <si>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</si>
  <si>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</si>
  <si>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</si>
  <si>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</si>
  <si>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</si>
  <si>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</si>
  <si>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</si>
  <si>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</si>
  <si>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</si>
  <si>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</si>
  <si>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</si>
  <si>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</si>
  <si>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</si>
  <si>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</si>
  <si>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</si>
  <si>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</si>
  <si>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</si>
  <si>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</si>
  <si>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</si>
  <si>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</si>
  <si>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</si>
  <si>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</si>
  <si>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</si>
  <si>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</si>
  <si>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</si>
  <si>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</si>
  <si>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</si>
  <si>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</si>
  <si>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</si>
  <si>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</si>
  <si>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</si>
  <si>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</si>
  <si>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</si>
  <si>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</si>
  <si>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</si>
  <si>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</si>
  <si>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</si>
  <si>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</si>
  <si>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</si>
  <si>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</si>
  <si>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</si>
  <si>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</si>
  <si>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</si>
  <si>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</si>
  <si>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</si>
  <si>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</si>
  <si>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</si>
  <si>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</si>
  <si>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</si>
  <si>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</si>
  <si>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</si>
  <si>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</si>
  <si>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</si>
  <si>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</si>
  <si>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</si>
  <si>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</si>
  <si>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</si>
  <si>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</si>
  <si>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</si>
  <si>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</si>
  <si>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</si>
  <si>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</si>
  <si>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</si>
  <si>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</si>
  <si>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</si>
  <si>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</si>
  <si>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</si>
  <si>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</si>
  <si>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</si>
  <si>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</si>
  <si>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</si>
  <si>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</si>
  <si>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</si>
  <si>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</si>
  <si>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</si>
  <si>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</si>
  <si>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</si>
  <si>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</si>
  <si>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</si>
  <si>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</si>
  <si>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</si>
  <si>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</si>
  <si>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</si>
  <si>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</si>
  <si>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</si>
  <si>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</si>
  <si>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</si>
  <si>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</si>
  <si>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</si>
  <si>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</si>
  <si>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</si>
  <si>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</si>
  <si>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</si>
  <si>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</si>
  <si>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</si>
  <si>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</si>
  <si>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</si>
  <si>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</si>
  <si>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</si>
  <si>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</si>
  <si>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</si>
  <si>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</si>
  <si>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</si>
  <si>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</si>
  <si>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</si>
  <si>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</si>
  <si>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</si>
  <si>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</si>
  <si>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</si>
  <si>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</si>
  <si>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</si>
  <si>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</si>
  <si>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</si>
  <si>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</si>
  <si>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</si>
  <si>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</si>
  <si>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</si>
  <si>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</si>
  <si>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</si>
  <si>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</si>
  <si>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</si>
  <si>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</si>
  <si>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</si>
  <si>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</si>
  <si>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</si>
  <si>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</si>
  <si>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</si>
  <si>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</si>
  <si>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</si>
  <si>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</si>
  <si>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</si>
  <si>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</si>
  <si>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</si>
  <si>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</si>
  <si>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</si>
  <si>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</si>
  <si>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</si>
  <si>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</si>
  <si>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</si>
  <si>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</si>
  <si>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</si>
  <si>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</si>
  <si>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</si>
  <si>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</si>
  <si>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</si>
  <si>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</si>
  <si>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</si>
  <si>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</si>
  <si>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</si>
  <si>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</si>
  <si>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</si>
  <si>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</si>
  <si>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</si>
  <si>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</si>
  <si>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</si>
  <si>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</si>
  <si>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</si>
  <si>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</si>
  <si>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</si>
  <si>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</si>
  <si>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</si>
  <si>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</si>
  <si>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</si>
  <si>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</si>
  <si>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</si>
  <si>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</si>
  <si>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</si>
  <si>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</si>
  <si>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</si>
  <si>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</si>
  <si>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</si>
  <si>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</si>
  <si>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</si>
  <si>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</si>
  <si>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</si>
  <si>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</si>
  <si>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</si>
  <si>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</si>
  <si>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</si>
  <si>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</si>
  <si>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</si>
  <si>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</si>
  <si>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</si>
  <si>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</si>
  <si>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</si>
  <si>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</si>
  <si>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</si>
  <si>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</si>
  <si>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</si>
  <si>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</si>
  <si>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</si>
  <si>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</si>
  <si>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</si>
  <si>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</si>
  <si>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</si>
  <si>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</si>
  <si>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</si>
  <si>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</si>
  <si>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</si>
  <si>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</si>
  <si>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</si>
  <si>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</si>
  <si>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</si>
  <si>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</si>
  <si>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</si>
  <si>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</si>
  <si>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</si>
  <si>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</si>
  <si>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</si>
  <si>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</si>
  <si>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</si>
  <si>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</si>
  <si>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</si>
  <si>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</si>
  <si>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</si>
  <si>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</si>
  <si>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</si>
  <si>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</si>
  <si>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</si>
  <si>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</si>
  <si>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</si>
  <si>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</si>
  <si>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</si>
  <si>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</si>
  <si>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</si>
  <si>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</si>
  <si>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</si>
  <si>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</si>
  <si>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</si>
  <si>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</si>
  <si>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</si>
  <si>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</si>
  <si>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</si>
  <si>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</si>
  <si>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</si>
  <si>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</si>
  <si>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</si>
  <si>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</si>
  <si>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</si>
  <si>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</si>
  <si>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</si>
  <si>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</si>
  <si>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</si>
  <si>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</si>
  <si>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</si>
  <si>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</si>
  <si>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</si>
  <si>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</si>
  <si>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</si>
  <si>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</si>
  <si>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</si>
  <si>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</si>
  <si>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</si>
  <si>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</si>
  <si>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</si>
  <si>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</si>
  <si>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</si>
  <si>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</si>
  <si>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</si>
  <si>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</si>
  <si>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</si>
  <si>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</si>
  <si>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</si>
  <si>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</si>
  <si>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</si>
  <si>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</si>
  <si>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</si>
  <si>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</si>
  <si>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</si>
  <si>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</si>
  <si>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</si>
  <si>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</si>
  <si>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</si>
  <si>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</si>
  <si>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</si>
  <si>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</si>
  <si>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</si>
  <si>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</si>
  <si>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</si>
  <si>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</si>
  <si>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</si>
  <si>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</si>
  <si>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</si>
  <si>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</si>
  <si>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</si>
  <si>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</si>
  <si>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</si>
  <si>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</si>
  <si>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</si>
  <si>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</si>
  <si>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</si>
  <si>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</si>
  <si>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</si>
  <si>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</si>
  <si>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</si>
  <si>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</si>
  <si>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</si>
  <si>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</si>
  <si>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</si>
  <si>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</si>
  <si>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</si>
  <si>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</si>
  <si>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</si>
  <si>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</si>
  <si>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</si>
  <si>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</si>
  <si>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</si>
  <si>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</si>
  <si>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</si>
  <si>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</si>
  <si>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</si>
  <si>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</si>
  <si>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</si>
  <si>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</si>
  <si>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</si>
  <si>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</si>
  <si>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</si>
  <si>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</si>
  <si>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</si>
  <si>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</si>
  <si>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</si>
  <si>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</si>
  <si>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</si>
  <si>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</si>
  <si>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</si>
  <si>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</si>
  <si>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</si>
  <si>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</si>
  <si>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</si>
  <si>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</si>
  <si>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</si>
  <si>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</si>
  <si>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</si>
  <si>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</si>
  <si>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</si>
  <si>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</si>
  <si>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</si>
  <si>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</si>
  <si>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</si>
  <si>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</si>
  <si>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</si>
  <si>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</si>
  <si>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</si>
  <si>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</si>
  <si>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</si>
  <si>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</si>
  <si>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</si>
  <si>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</si>
  <si>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</si>
  <si>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</si>
  <si>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</si>
  <si>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</si>
  <si>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</si>
  <si>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</si>
  <si>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</si>
  <si>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</si>
  <si>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</si>
  <si>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</si>
  <si>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</si>
  <si>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</si>
  <si>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</si>
  <si>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</si>
  <si>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</si>
  <si>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</si>
  <si>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</si>
  <si>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</si>
  <si>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</si>
  <si>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</si>
  <si>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</si>
  <si>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</si>
  <si>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</si>
  <si>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</si>
  <si>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</si>
  <si>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</si>
  <si>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</si>
  <si>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</si>
  <si>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</si>
  <si>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</si>
  <si>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</si>
  <si>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</si>
  <si>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</si>
  <si>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</si>
  <si>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</si>
  <si>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</si>
  <si>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</si>
  <si>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</si>
  <si>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</si>
  <si>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</si>
  <si>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</si>
  <si>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</si>
  <si>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</si>
  <si>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</si>
  <si>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</si>
  <si>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</si>
  <si>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</si>
  <si>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</si>
  <si>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</si>
  <si>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</si>
  <si>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</si>
  <si>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</si>
  <si>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</si>
  <si>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</si>
  <si>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</si>
  <si>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</si>
  <si>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</si>
  <si>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</si>
  <si>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</si>
  <si>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</si>
  <si>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</si>
  <si>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</si>
  <si>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</si>
  <si>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</si>
  <si>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</si>
  <si>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</si>
  <si>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</si>
  <si>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</si>
  <si>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</si>
  <si>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</si>
  <si>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</si>
  <si>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</si>
  <si>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</si>
  <si>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</si>
  <si>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</si>
  <si>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</si>
  <si>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</si>
  <si>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</si>
  <si>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</si>
  <si>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</si>
  <si>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</si>
  <si>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</si>
  <si>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</si>
  <si>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</si>
  <si>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</si>
  <si>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</si>
  <si>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</si>
  <si>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</si>
  <si>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</si>
  <si>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</si>
  <si>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</si>
  <si>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</si>
  <si>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</si>
  <si>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</si>
  <si>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</si>
  <si>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</si>
  <si>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</si>
  <si>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</si>
  <si>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</si>
  <si>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</si>
  <si>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</si>
  <si>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</si>
  <si>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</si>
  <si>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</si>
  <si>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</si>
  <si>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</si>
  <si>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</si>
  <si>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</si>
  <si>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</si>
  <si>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</si>
  <si>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</si>
  <si>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</si>
  <si>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</si>
  <si>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</si>
  <si>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</si>
  <si>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</si>
  <si>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</si>
  <si>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</si>
  <si>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</si>
  <si>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</si>
  <si>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</si>
  <si>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</si>
  <si>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</si>
  <si>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</si>
  <si>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</si>
  <si>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</si>
  <si>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</si>
  <si>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</si>
  <si>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</si>
  <si>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</si>
  <si>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</si>
  <si>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</si>
  <si>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</si>
  <si>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</si>
  <si>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</si>
  <si>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</si>
  <si>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</si>
  <si>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</si>
  <si>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</si>
  <si>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</si>
  <si>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</si>
  <si>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</si>
  <si>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</si>
  <si>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</si>
  <si>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</si>
  <si>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</si>
  <si>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</si>
  <si>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</si>
  <si>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</si>
  <si>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</si>
  <si>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</si>
  <si>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</si>
  <si>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</si>
  <si>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</si>
  <si>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</si>
  <si>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</si>
  <si>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</si>
  <si>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</si>
  <si>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</si>
  <si>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</si>
  <si>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</si>
  <si>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</si>
  <si>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</si>
  <si>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</si>
  <si>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</si>
  <si>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</si>
  <si>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</si>
  <si>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</si>
  <si>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</si>
  <si>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</si>
  <si>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</si>
  <si>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</si>
  <si>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</si>
  <si>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</si>
  <si>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</si>
  <si>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</si>
  <si>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</si>
  <si>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</si>
  <si>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</si>
  <si>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</si>
  <si>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</si>
  <si>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</si>
  <si>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</si>
  <si>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</si>
  <si>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</si>
  <si>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</si>
  <si>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</si>
  <si>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</si>
  <si>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</si>
  <si>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</si>
  <si>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</si>
  <si>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</si>
  <si>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</si>
  <si>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</si>
  <si>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</si>
  <si>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</si>
  <si>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</si>
  <si>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</si>
  <si>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</si>
  <si>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</si>
  <si>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</si>
  <si>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</si>
  <si>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</si>
  <si>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</si>
  <si>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</si>
  <si>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</si>
  <si>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</si>
  <si>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</si>
  <si>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</si>
  <si>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</si>
  <si>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</si>
  <si>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</si>
  <si>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</si>
  <si>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</si>
  <si>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</si>
  <si>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</si>
  <si>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</si>
  <si>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</si>
  <si>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</si>
  <si>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</si>
  <si>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</si>
  <si>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</si>
  <si>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</si>
  <si>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</si>
  <si>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</si>
  <si>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</si>
  <si>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</si>
  <si>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</si>
  <si>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</si>
  <si>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</si>
  <si>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</si>
  <si>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</si>
  <si>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</si>
  <si>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</si>
  <si>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</si>
  <si>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</si>
  <si>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</si>
  <si>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</si>
  <si>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</si>
  <si>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</si>
  <si>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</si>
  <si>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</si>
  <si>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</si>
  <si>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</si>
  <si>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</si>
  <si>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</si>
  <si>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</si>
  <si>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</si>
  <si>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</si>
  <si>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</si>
  <si>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</si>
  <si>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</si>
  <si>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</si>
  <si>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</si>
  <si>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</si>
  <si>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</si>
  <si>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</si>
  <si>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</si>
  <si>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</si>
  <si>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</si>
  <si>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</si>
  <si>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</si>
  <si>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</si>
  <si>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</si>
  <si>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</si>
  <si>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</si>
  <si>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</si>
  <si>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</si>
  <si>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</si>
  <si>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</si>
  <si>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</si>
  <si>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</si>
  <si>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</si>
  <si>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</si>
  <si>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</si>
  <si>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</si>
  <si>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</si>
  <si>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</si>
  <si>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</si>
  <si>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</si>
  <si>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</si>
  <si>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</si>
  <si>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</si>
  <si>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</si>
  <si>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</si>
  <si>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</si>
  <si>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</si>
  <si>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</si>
  <si>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</si>
  <si>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</si>
  <si>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</si>
  <si>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</si>
  <si>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</si>
  <si>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</si>
  <si>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</si>
  <si>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</si>
  <si>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</si>
  <si>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</si>
  <si>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</si>
  <si>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</si>
  <si>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</si>
  <si>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</si>
  <si>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</si>
  <si>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</si>
  <si>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</si>
  <si>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</si>
  <si>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</si>
  <si>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</si>
  <si>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</si>
  <si>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</si>
  <si>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</si>
  <si>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</si>
  <si>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</si>
  <si>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</si>
  <si>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</si>
  <si>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</si>
  <si>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</si>
  <si>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</si>
  <si>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</si>
  <si>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</si>
  <si>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</si>
  <si>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</si>
  <si>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</si>
  <si>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</si>
  <si>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</si>
  <si>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</si>
  <si>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</si>
  <si>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</si>
  <si>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</si>
  <si>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</si>
  <si>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</si>
  <si>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</si>
  <si>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</si>
  <si>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</si>
  <si>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</si>
  <si>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</si>
  <si>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</si>
  <si>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</si>
  <si>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</si>
  <si>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</si>
  <si>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</si>
  <si>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</si>
  <si>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</si>
  <si>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</si>
  <si>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</si>
  <si>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</si>
  <si>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</si>
  <si>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</si>
  <si>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</si>
  <si>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</si>
  <si>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</si>
  <si>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</si>
  <si>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</si>
  <si>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</si>
  <si>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</si>
  <si>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</si>
  <si>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</si>
  <si>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</si>
  <si>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</si>
  <si>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</si>
  <si>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</si>
  <si>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</si>
  <si>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</si>
  <si>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</si>
  <si>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</si>
  <si>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</si>
  <si>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</si>
  <si>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</si>
  <si>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</si>
  <si>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</si>
  <si>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</si>
  <si>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</si>
  <si>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</si>
  <si>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</si>
  <si>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</si>
  <si>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</si>
  <si>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</si>
  <si>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</si>
  <si>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</si>
  <si>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</si>
  <si>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</si>
  <si>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</si>
  <si>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</si>
  <si>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</si>
  <si>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</si>
  <si>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</si>
  <si>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</si>
  <si>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</si>
  <si>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</si>
  <si>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</si>
  <si>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</si>
  <si>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</si>
  <si>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</si>
  <si>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</si>
  <si>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</si>
  <si>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</si>
  <si>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</si>
  <si>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</si>
  <si>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</si>
  <si>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</si>
  <si>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</si>
  <si>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</si>
  <si>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</si>
  <si>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</si>
  <si>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</si>
  <si>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</si>
  <si>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</si>
  <si>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</si>
  <si>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</si>
  <si>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</si>
  <si>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</si>
  <si>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</si>
  <si>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</si>
  <si>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</si>
  <si>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</si>
  <si>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</si>
  <si>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</si>
  <si>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</si>
  <si>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</si>
  <si>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</si>
  <si>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</si>
  <si>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</si>
  <si>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</si>
  <si>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</si>
  <si>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</si>
  <si>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</si>
  <si>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</si>
  <si>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</si>
  <si>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</si>
  <si>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</si>
  <si>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</si>
  <si>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</si>
  <si>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</si>
  <si>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</si>
  <si>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</si>
  <si>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</si>
  <si>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</si>
  <si>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</si>
  <si>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</si>
  <si>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</si>
  <si>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</si>
  <si>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</si>
  <si>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</si>
  <si>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</si>
  <si>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</si>
  <si>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</si>
  <si>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</si>
  <si>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</si>
  <si>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</si>
  <si>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</si>
  <si>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</si>
  <si>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</si>
  <si>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</si>
  <si>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</si>
  <si>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</si>
  <si>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</si>
  <si>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</si>
  <si>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</si>
  <si>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</si>
  <si>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</si>
  <si>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</si>
  <si>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</si>
  <si>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</si>
  <si>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</si>
  <si>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</si>
  <si>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</si>
  <si>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</si>
  <si>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</si>
  <si>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</si>
  <si>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</si>
  <si>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</si>
  <si>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</si>
  <si>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</si>
  <si>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</si>
  <si>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</si>
  <si>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</si>
  <si>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</si>
  <si>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</si>
  <si>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</si>
  <si>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</si>
  <si>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</si>
  <si>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</si>
  <si>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</si>
  <si>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</si>
  <si>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</si>
  <si>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</si>
  <si>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</si>
  <si>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</si>
  <si>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</si>
  <si>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</si>
  <si>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</si>
  <si>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</si>
  <si>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</si>
  <si>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</si>
  <si>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</si>
  <si>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</si>
  <si>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</si>
  <si>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</si>
  <si>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</si>
  <si>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</si>
  <si>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</si>
  <si>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</si>
  <si>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</si>
  <si>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</si>
  <si>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</si>
  <si>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</si>
  <si>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</si>
  <si>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</si>
  <si>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</si>
  <si>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</si>
  <si>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</si>
  <si>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</si>
  <si>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</si>
  <si>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</si>
  <si>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</si>
  <si>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</si>
  <si>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</si>
  <si>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</si>
  <si>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</si>
  <si>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</si>
  <si>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</si>
  <si>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</si>
  <si>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</si>
  <si>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</si>
  <si>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</si>
  <si>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</si>
  <si>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</si>
  <si>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</si>
  <si>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</si>
  <si>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</si>
  <si>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</si>
  <si>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</si>
  <si>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</si>
  <si>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</si>
  <si>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</si>
  <si>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</si>
  <si>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</si>
  <si>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</si>
  <si>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</si>
  <si>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</si>
  <si>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</si>
  <si>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</si>
  <si>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</si>
  <si>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</si>
  <si>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</si>
  <si>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</si>
  <si>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</si>
  <si>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</si>
  <si>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</si>
  <si>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</si>
  <si>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</si>
  <si>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</si>
  <si>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</si>
  <si>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</si>
  <si>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</si>
  <si>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</si>
  <si>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</si>
  <si>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</si>
  <si>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</si>
  <si>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</si>
  <si>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</si>
  <si>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</si>
  <si>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</si>
  <si>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</si>
  <si>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</si>
  <si>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</si>
  <si>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</si>
  <si>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</si>
  <si>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</si>
  <si>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</si>
  <si>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</si>
  <si>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</si>
  <si>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</si>
  <si>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</si>
  <si>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</si>
  <si>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</si>
  <si>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</si>
  <si>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</si>
  <si>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</si>
  <si>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</si>
  <si>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</si>
  <si>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</si>
  <si>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</si>
  <si>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</si>
  <si>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</si>
  <si>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</si>
  <si>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</si>
  <si>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</si>
  <si>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</si>
  <si>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</si>
  <si>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</si>
  <si>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</si>
  <si>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</si>
  <si>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</si>
  <si>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</si>
  <si>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</si>
  <si>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</si>
  <si>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</si>
  <si>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</si>
  <si>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</si>
  <si>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</si>
  <si>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</si>
  <si>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</si>
  <si>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</si>
  <si>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</si>
  <si>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</si>
  <si>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</si>
  <si>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</si>
  <si>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</si>
  <si>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</si>
  <si>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</si>
  <si>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</si>
  <si>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</si>
  <si>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</si>
  <si>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</si>
  <si>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</si>
  <si>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</si>
  <si>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</si>
  <si>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</si>
  <si>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</si>
  <si>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</si>
  <si>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</si>
  <si>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</si>
  <si>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</si>
  <si>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</si>
  <si>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</si>
  <si>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</si>
  <si>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</si>
  <si>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</si>
  <si>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</si>
  <si>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</si>
  <si>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</si>
  <si>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</si>
  <si>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</si>
  <si>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</si>
  <si>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</si>
  <si>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</si>
  <si>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</si>
  <si>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</si>
  <si>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</si>
  <si>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</si>
  <si>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</si>
  <si>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</si>
  <si>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</si>
  <si>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</si>
  <si>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</si>
  <si>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</si>
  <si>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</si>
  <si>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</si>
  <si>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</si>
  <si>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</si>
  <si>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</si>
  <si>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</si>
  <si>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</si>
  <si>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</si>
  <si>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</si>
  <si>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</si>
  <si>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</si>
  <si>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</si>
  <si>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</si>
  <si>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</si>
  <si>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</si>
  <si>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</si>
  <si>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</si>
  <si>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</si>
  <si>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</si>
  <si>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</si>
  <si>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</si>
  <si>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</si>
  <si>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</si>
  <si>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</si>
  <si>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</si>
  <si>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</si>
  <si>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</si>
  <si>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</si>
  <si>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</si>
  <si>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</si>
  <si>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</si>
  <si>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</si>
  <si>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</si>
  <si>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</si>
  <si>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</si>
  <si>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</si>
  <si>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</si>
  <si>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</si>
  <si>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</si>
  <si>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</si>
  <si>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</si>
  <si>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</si>
  <si>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</si>
  <si>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</si>
  <si>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</si>
  <si>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</si>
  <si>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</si>
  <si>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</si>
  <si>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</si>
  <si>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</si>
  <si>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</si>
  <si>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</si>
  <si>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</si>
  <si>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</si>
  <si>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</si>
  <si>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</si>
  <si>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</si>
  <si>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</si>
  <si>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</si>
  <si>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</si>
  <si>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</si>
  <si>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</si>
  <si>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</si>
  <si>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</si>
  <si>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</si>
  <si>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</si>
  <si>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</si>
  <si>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</si>
  <si>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</si>
  <si>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</si>
  <si>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</si>
  <si>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</si>
  <si>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</si>
  <si>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</si>
  <si>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</si>
  <si>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</si>
  <si>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</si>
  <si>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</si>
  <si>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</si>
  <si>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</si>
  <si>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</si>
  <si>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</si>
  <si>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</si>
  <si>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</si>
  <si>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</si>
  <si>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</si>
  <si>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</si>
  <si>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</si>
  <si>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</si>
  <si>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</si>
  <si>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</si>
  <si>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</si>
  <si>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</si>
  <si>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</si>
  <si>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</si>
  <si>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</si>
  <si>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</si>
  <si>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</si>
  <si>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</si>
  <si>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</si>
  <si>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</si>
  <si>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</si>
  <si>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</si>
  <si>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</si>
  <si>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</si>
  <si>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</si>
  <si>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</si>
  <si>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</si>
  <si>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</si>
  <si>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</si>
  <si>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</si>
  <si>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</si>
  <si>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</si>
  <si>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</si>
  <si>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</si>
  <si>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</si>
  <si>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</si>
  <si>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</si>
  <si>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</si>
  <si>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</si>
  <si>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</si>
  <si>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</si>
  <si>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</si>
  <si>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</si>
  <si>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</si>
  <si>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</si>
  <si>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</si>
  <si>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</si>
  <si>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</si>
  <si>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</si>
  <si>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</si>
  <si>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</si>
  <si>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</si>
  <si>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</si>
  <si>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</si>
  <si>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</si>
  <si>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</si>
  <si>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</si>
  <si>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</si>
  <si>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</si>
  <si>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</si>
  <si>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</si>
  <si>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</si>
  <si>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</si>
  <si>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</si>
  <si>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</si>
  <si>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</si>
  <si>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</si>
  <si>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</si>
  <si>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</si>
  <si>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</si>
  <si>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</si>
  <si>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</si>
  <si>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</si>
  <si>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</si>
  <si>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</si>
  <si>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</si>
  <si>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</si>
  <si>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</si>
  <si>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</si>
  <si>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</si>
  <si>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</si>
  <si>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</si>
  <si>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</si>
  <si>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</si>
  <si>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</si>
  <si>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</si>
  <si>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</si>
  <si>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</si>
  <si>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</si>
  <si>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</si>
  <si>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</si>
  <si>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</si>
  <si>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</si>
  <si>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</si>
  <si>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</si>
  <si>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</si>
  <si>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</si>
  <si>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</si>
  <si>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</si>
  <si>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</si>
  <si>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</si>
  <si>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</si>
  <si>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</si>
  <si>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</si>
  <si>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</si>
  <si>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</si>
  <si>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</si>
  <si>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</si>
  <si>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</si>
  <si>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</si>
  <si>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</si>
  <si>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</si>
  <si>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</si>
  <si>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</si>
  <si>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</si>
  <si>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</si>
  <si>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</si>
  <si>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</si>
  <si>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</si>
  <si>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</si>
  <si>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</si>
  <si>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</si>
  <si>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</si>
  <si>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</si>
  <si>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</si>
  <si>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</si>
  <si>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</si>
  <si>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</si>
  <si>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</si>
  <si>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</si>
  <si>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</si>
  <si>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</si>
  <si>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</si>
  <si>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</si>
  <si>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</si>
  <si>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</si>
  <si>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</si>
  <si>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</si>
  <si>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</si>
  <si>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</si>
  <si>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</si>
  <si>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</si>
  <si>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</si>
  <si>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</si>
  <si>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</si>
  <si>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</si>
  <si>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</si>
  <si>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</si>
  <si>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</si>
  <si>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</si>
  <si>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</si>
  <si>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</si>
  <si>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</si>
  <si>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</si>
  <si>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</si>
  <si>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</si>
  <si>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</si>
  <si>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</si>
  <si>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</si>
  <si>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</si>
  <si>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</si>
  <si>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</si>
  <si>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</si>
  <si>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</si>
  <si>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</si>
  <si>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</si>
  <si>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</si>
  <si>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</si>
  <si>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</si>
  <si>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</si>
  <si>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</si>
  <si>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</si>
  <si>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</si>
  <si>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</si>
  <si>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</si>
  <si>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</si>
  <si>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</si>
  <si>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</si>
  <si>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</si>
  <si>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</si>
  <si>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</si>
  <si>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</si>
  <si>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</si>
  <si>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</si>
  <si>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</si>
  <si>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</si>
  <si>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</si>
  <si>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</si>
  <si>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</si>
  <si>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</si>
  <si>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</si>
  <si>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</si>
  <si>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</si>
  <si>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</si>
  <si>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</si>
  <si>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</si>
  <si>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</si>
  <si>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</si>
  <si>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</si>
  <si>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</si>
  <si>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</si>
  <si>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</si>
  <si>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</si>
  <si>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</si>
  <si>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</si>
  <si>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</si>
  <si>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</si>
  <si>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</si>
  <si>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</si>
  <si>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</si>
  <si>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</si>
  <si>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</si>
  <si>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</si>
  <si>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</si>
  <si>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</si>
  <si>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</si>
  <si>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</si>
  <si>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</si>
  <si>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</si>
  <si>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</si>
  <si>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</si>
  <si>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</si>
  <si>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</si>
  <si>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</si>
  <si>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</si>
  <si>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</si>
  <si>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</si>
  <si>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</si>
  <si>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</si>
  <si>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</si>
  <si>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</si>
  <si>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</si>
  <si>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</si>
  <si>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</si>
  <si>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</si>
  <si>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</si>
  <si>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</si>
  <si>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</si>
  <si>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</si>
  <si>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</si>
  <si>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</si>
  <si>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</si>
  <si>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</si>
  <si>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</si>
  <si>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</si>
  <si>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</si>
  <si>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</si>
  <si>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</si>
  <si>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</si>
  <si>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</si>
  <si>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</si>
  <si>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</si>
  <si>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</si>
  <si>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</si>
  <si>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</si>
  <si>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</si>
  <si>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</si>
  <si>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</si>
  <si>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</si>
  <si>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</si>
  <si>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</si>
  <si>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</si>
  <si>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</si>
  <si>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</si>
  <si>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</si>
  <si>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</si>
  <si>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</si>
  <si>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</si>
  <si>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</si>
  <si>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</si>
  <si>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</si>
  <si>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</si>
  <si>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</si>
  <si>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</si>
  <si>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</si>
  <si>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</si>
  <si>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</si>
  <si>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</si>
  <si>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</si>
  <si>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</si>
  <si>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</si>
  <si>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</si>
  <si>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</si>
  <si>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</si>
  <si>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</si>
  <si>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</si>
  <si>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</si>
  <si>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</si>
  <si>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</si>
  <si>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</si>
  <si>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</si>
  <si>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</si>
  <si>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</si>
  <si>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</si>
  <si>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</si>
  <si>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</si>
  <si>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</si>
  <si>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</si>
  <si>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</si>
  <si>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</si>
  <si>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</si>
  <si>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</si>
  <si>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</si>
  <si>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</si>
  <si>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</si>
  <si>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</si>
  <si>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</si>
  <si>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</si>
  <si>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</si>
  <si>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</si>
  <si>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</si>
  <si>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</si>
  <si>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</si>
  <si>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</si>
  <si>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</si>
  <si>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</si>
  <si>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</si>
  <si>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</si>
  <si>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</si>
  <si>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</si>
  <si>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</si>
  <si>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</si>
  <si>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</si>
  <si>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</si>
  <si>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</si>
  <si>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</si>
  <si>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</si>
  <si>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</si>
  <si>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</si>
  <si>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</si>
  <si>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</si>
  <si>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</si>
  <si>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</si>
  <si>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</si>
  <si>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</si>
  <si>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</si>
  <si>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</si>
  <si>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</si>
  <si>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</si>
  <si>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</si>
  <si>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</si>
  <si>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</si>
  <si>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</si>
  <si>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</si>
  <si>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</si>
  <si>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</si>
  <si>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</si>
  <si>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</si>
  <si>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</si>
  <si>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</si>
  <si>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</si>
  <si>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</si>
  <si>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</si>
  <si>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</si>
  <si>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</si>
  <si>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</si>
  <si>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</si>
  <si>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</si>
  <si>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</si>
  <si>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</si>
  <si>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</si>
  <si>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</si>
  <si>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</si>
  <si>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</si>
  <si>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</si>
  <si>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</si>
  <si>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</si>
  <si>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</si>
  <si>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</si>
  <si>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</si>
  <si>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</si>
  <si>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</si>
  <si>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</si>
  <si>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</si>
  <si>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</si>
  <si>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</si>
  <si>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</si>
  <si>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</si>
  <si>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</si>
  <si>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</si>
  <si>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</si>
  <si>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</si>
  <si>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</si>
  <si>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</si>
  <si>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</si>
  <si>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</si>
  <si>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</si>
  <si>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</si>
  <si>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</si>
  <si>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</si>
  <si>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</si>
  <si>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</si>
  <si>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</si>
  <si>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</si>
  <si>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</si>
  <si>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</si>
  <si>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</si>
  <si>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</si>
  <si>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</si>
  <si>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</si>
  <si>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</si>
  <si>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</si>
  <si>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</si>
  <si>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</si>
  <si>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</si>
  <si>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</si>
  <si>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</si>
  <si>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</si>
  <si>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</si>
  <si>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</si>
  <si>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</si>
  <si>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</si>
  <si>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</si>
  <si>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</si>
  <si>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</si>
  <si>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</si>
  <si>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</si>
  <si>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</si>
  <si>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</si>
  <si>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</si>
  <si>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</si>
  <si>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</si>
  <si>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</si>
  <si>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</si>
  <si>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</si>
  <si>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</si>
  <si>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</si>
  <si>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</si>
  <si>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</si>
  <si>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</si>
  <si>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</si>
  <si>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</si>
  <si>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</si>
  <si>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</si>
  <si>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</si>
  <si>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</si>
  <si>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</si>
  <si>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</si>
  <si>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</si>
  <si>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</si>
  <si>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</si>
  <si>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</si>
  <si>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</si>
  <si>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</si>
  <si>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</si>
  <si>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</si>
  <si>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</si>
  <si>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</si>
  <si>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</si>
  <si>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</si>
  <si>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</si>
  <si>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</si>
  <si>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</si>
  <si>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</si>
  <si>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</si>
  <si>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</si>
  <si>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</si>
  <si>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</si>
  <si>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</si>
  <si>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</si>
  <si>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</si>
  <si>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</si>
  <si>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</si>
  <si>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</si>
  <si>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</si>
  <si>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</si>
  <si>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</si>
  <si>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</si>
  <si>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</si>
  <si>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</si>
  <si>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</si>
  <si>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</si>
  <si>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</si>
  <si>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</si>
  <si>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</si>
  <si>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</si>
  <si>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</si>
  <si>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</si>
  <si>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</si>
  <si>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</si>
  <si>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</si>
  <si>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</si>
  <si>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</si>
  <si>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</si>
  <si>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</si>
  <si>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</si>
  <si>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</si>
  <si>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</si>
  <si>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</si>
  <si>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</si>
  <si>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</si>
  <si>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</si>
  <si>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</si>
  <si>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</si>
  <si>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</si>
  <si>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</si>
  <si>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</si>
  <si>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</si>
  <si>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</si>
  <si>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</si>
  <si>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</si>
  <si>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</si>
  <si>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</si>
  <si>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</si>
  <si>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</si>
  <si>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</si>
  <si>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</si>
  <si>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</si>
  <si>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</si>
  <si>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</si>
  <si>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</si>
  <si>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</si>
  <si>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</si>
  <si>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</si>
  <si>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</si>
  <si>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</si>
  <si>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</si>
  <si>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</si>
  <si>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</si>
  <si>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</si>
  <si>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</si>
  <si>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</si>
  <si>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</si>
  <si>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</si>
  <si>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</si>
  <si>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</si>
  <si>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</si>
  <si>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</si>
  <si>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</si>
  <si>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</si>
  <si>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</si>
  <si>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</si>
  <si>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</si>
  <si>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</si>
  <si>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</si>
  <si>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</si>
  <si>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</si>
  <si>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</si>
  <si>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</si>
  <si>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</si>
  <si>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</si>
  <si>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</si>
  <si>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</si>
  <si>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</si>
  <si>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</si>
  <si>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</si>
  <si>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</si>
  <si>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</si>
  <si>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</si>
  <si>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</si>
  <si>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</si>
  <si>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</si>
  <si>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</si>
  <si>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</si>
  <si>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</si>
  <si>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</si>
  <si>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</si>
  <si>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</si>
  <si>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</si>
  <si>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</si>
  <si>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</si>
  <si>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</si>
  <si>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</si>
  <si>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</si>
  <si>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</si>
  <si>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</si>
  <si>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</si>
  <si>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</si>
  <si>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</si>
  <si>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</si>
  <si>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</si>
  <si>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</si>
  <si>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</si>
  <si>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</si>
  <si>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</si>
  <si>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</si>
  <si>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</si>
  <si>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</si>
  <si>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</si>
  <si>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</si>
  <si>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</si>
  <si>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</si>
  <si>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</si>
  <si>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</si>
  <si>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</si>
  <si>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</si>
  <si>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</si>
  <si>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</si>
  <si>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</si>
  <si>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</si>
  <si>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</si>
  <si>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</si>
  <si>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</si>
  <si>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</si>
  <si>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</si>
  <si>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</si>
  <si>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</si>
  <si>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</si>
  <si>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</si>
  <si>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</si>
  <si>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</si>
  <si>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</si>
  <si>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</si>
  <si>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</si>
  <si>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</si>
  <si>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</si>
  <si>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</si>
  <si>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</si>
  <si>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</si>
  <si>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</si>
  <si>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</si>
  <si>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</si>
  <si>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</si>
  <si>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</si>
  <si>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</si>
  <si>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</si>
  <si>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</si>
  <si>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</si>
  <si>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</si>
  <si>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</si>
  <si>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</si>
  <si>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</si>
  <si>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</si>
  <si>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</si>
  <si>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</si>
  <si>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</si>
  <si>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</si>
  <si>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</si>
  <si>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</si>
  <si>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</si>
  <si>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</si>
  <si>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</si>
  <si>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</si>
  <si>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</si>
  <si>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</si>
  <si>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</si>
  <si>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</si>
  <si>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</si>
  <si>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</si>
  <si>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</si>
  <si>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</si>
  <si>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</si>
  <si>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</si>
  <si>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</si>
  <si>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</si>
  <si>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</si>
  <si>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</si>
  <si>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</si>
  <si>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</si>
  <si>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</si>
  <si>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</si>
  <si>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</si>
  <si>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</si>
  <si>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</si>
  <si>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</si>
  <si>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</si>
  <si>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</si>
  <si>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</si>
  <si>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</si>
  <si>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</si>
  <si>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</si>
  <si>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</si>
  <si>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</si>
  <si>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</si>
  <si>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</si>
  <si>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</si>
  <si>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</si>
  <si>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</si>
  <si>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</si>
  <si>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</si>
  <si>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</si>
  <si>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</si>
  <si>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</si>
  <si>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</si>
  <si>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</si>
  <si>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</si>
  <si>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</si>
  <si>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</si>
  <si>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</si>
  <si>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</si>
  <si>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</si>
  <si>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</si>
  <si>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</si>
  <si>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</si>
  <si>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</si>
  <si>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</si>
  <si>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</si>
  <si>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</si>
  <si>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</si>
  <si>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</si>
  <si>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</si>
  <si>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</si>
  <si>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</si>
  <si>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</si>
  <si>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</si>
  <si>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</si>
  <si>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</si>
  <si>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</si>
  <si>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</si>
  <si>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</si>
  <si>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</si>
  <si>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</si>
  <si>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</si>
  <si>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</si>
  <si>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</si>
  <si>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</si>
  <si>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</si>
  <si>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</si>
  <si>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</si>
  <si>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</si>
  <si>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</si>
  <si>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</si>
  <si>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</si>
  <si>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</si>
  <si>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</si>
  <si>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</si>
  <si>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</si>
  <si>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</si>
  <si>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</si>
  <si>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</si>
  <si>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</si>
  <si>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</si>
  <si>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</si>
  <si>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</si>
  <si>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</si>
  <si>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</si>
  <si>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</si>
  <si>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</si>
  <si>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</si>
  <si>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</si>
  <si>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</si>
  <si>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</si>
  <si>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</si>
  <si>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</si>
  <si>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</si>
  <si>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</si>
  <si>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</si>
  <si>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</si>
  <si>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</si>
  <si>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</si>
  <si>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</si>
  <si>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</si>
  <si>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</si>
  <si>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</si>
  <si>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</si>
  <si>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</si>
  <si>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</si>
  <si>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</si>
  <si>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</si>
  <si>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</si>
  <si>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</si>
  <si>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</si>
  <si>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</si>
  <si>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</si>
  <si>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</si>
  <si>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</si>
  <si>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</si>
  <si>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</si>
  <si>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</si>
  <si>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</si>
  <si>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</si>
  <si>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</si>
  <si>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</si>
  <si>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</si>
  <si>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</si>
  <si>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</si>
  <si>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</si>
  <si>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</si>
  <si>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</si>
  <si>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</si>
  <si>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</si>
  <si>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</si>
  <si>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</si>
  <si>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</si>
  <si>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</si>
  <si>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</si>
  <si>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</si>
  <si>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</si>
  <si>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</si>
  <si>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</si>
  <si>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</si>
  <si>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</si>
  <si>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</si>
  <si>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</si>
  <si>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</si>
  <si>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</si>
  <si>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</si>
  <si>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</si>
  <si>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</si>
  <si>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</si>
  <si>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</si>
  <si>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</si>
  <si>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</si>
  <si>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</si>
  <si>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</si>
  <si>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</si>
  <si>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</si>
  <si>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</si>
  <si>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</si>
  <si>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</si>
  <si>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</si>
  <si>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</si>
  <si>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</si>
  <si>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</si>
  <si>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</si>
  <si>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</si>
  <si>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</si>
  <si>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</si>
  <si>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</si>
  <si>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</si>
  <si>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</si>
  <si>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</si>
  <si>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</si>
  <si>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</si>
  <si>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</si>
  <si>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</si>
  <si>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</si>
  <si>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</si>
  <si>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</si>
  <si>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</si>
  <si>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</si>
  <si>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</si>
  <si>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</si>
  <si>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</si>
  <si>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</si>
  <si>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</si>
  <si>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</si>
  <si>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</si>
  <si>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</si>
  <si>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</si>
  <si>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</si>
  <si>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</si>
  <si>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</si>
  <si>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</si>
  <si>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</si>
  <si>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</si>
  <si>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</si>
  <si>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</si>
  <si>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</si>
  <si>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</si>
  <si>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</si>
  <si>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</si>
  <si>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</si>
  <si>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</si>
  <si>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</si>
  <si>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</si>
  <si>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</si>
  <si>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</si>
  <si>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</si>
  <si>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</si>
  <si>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</si>
  <si>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</si>
  <si>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</si>
  <si>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</si>
  <si>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</si>
  <si>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</si>
  <si>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</si>
  <si>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</si>
  <si>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</si>
  <si>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</si>
  <si>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</si>
  <si>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</si>
  <si>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</si>
  <si>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</si>
  <si>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</si>
  <si>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</si>
  <si>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</si>
  <si>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</si>
  <si>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</si>
  <si>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</si>
  <si>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</si>
  <si>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</si>
  <si>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</si>
  <si>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</si>
  <si>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</si>
  <si>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</si>
  <si>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</si>
  <si>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</si>
  <si>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</si>
  <si>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</si>
  <si>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</si>
  <si>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</si>
  <si>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</si>
  <si>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</si>
  <si>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</si>
  <si>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</si>
  <si>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</si>
  <si>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</si>
  <si>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</si>
  <si>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</si>
  <si>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</si>
  <si>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</si>
  <si>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</si>
  <si>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</si>
  <si>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</si>
  <si>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</si>
  <si>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</si>
  <si>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</si>
  <si>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</si>
  <si>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</si>
  <si>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</si>
  <si>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</si>
  <si>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</si>
  <si>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</si>
  <si>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</si>
  <si>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</si>
  <si>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</si>
  <si>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</si>
  <si>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</si>
  <si>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</si>
  <si>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</si>
  <si>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</si>
  <si>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</si>
  <si>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</si>
  <si>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</si>
  <si>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</si>
  <si>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</si>
  <si>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</si>
  <si>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</si>
  <si>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</si>
  <si>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</si>
  <si>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</si>
  <si>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</si>
  <si>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</si>
  <si>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</si>
  <si>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</si>
  <si>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</si>
  <si>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</si>
  <si>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</si>
  <si>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</si>
  <si>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</si>
  <si>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</si>
  <si>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</si>
  <si>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</si>
  <si>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</si>
  <si>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</si>
  <si>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</si>
  <si>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</si>
  <si>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</si>
  <si>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</si>
  <si>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</si>
  <si>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</si>
  <si>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</si>
  <si>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</si>
  <si>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</si>
  <si>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</si>
  <si>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</si>
  <si>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</si>
  <si>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</si>
  <si>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</si>
  <si>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</si>
  <si>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</si>
  <si>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</si>
  <si>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</si>
  <si>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</si>
  <si>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</si>
  <si>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</si>
  <si>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</si>
  <si>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</si>
  <si>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</si>
  <si>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</si>
  <si>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</si>
  <si>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</si>
  <si>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</si>
  <si>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</si>
  <si>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</si>
  <si>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</si>
  <si>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</si>
  <si>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</si>
  <si>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</si>
  <si>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</si>
  <si>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</si>
  <si>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</si>
  <si>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</si>
  <si>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</si>
  <si>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</si>
  <si>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</si>
  <si>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</si>
  <si>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</si>
  <si>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</si>
  <si>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</si>
  <si>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</si>
  <si>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</si>
  <si>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</si>
  <si>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</si>
  <si>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</si>
  <si>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</si>
  <si>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</si>
  <si>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</si>
  <si>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</si>
  <si>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</si>
  <si>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</si>
  <si>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</si>
  <si>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</si>
  <si>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</si>
  <si>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</si>
  <si>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</si>
  <si>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</si>
  <si>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</si>
  <si>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</si>
  <si>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</si>
  <si>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</si>
  <si>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</si>
  <si>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</si>
  <si>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</si>
  <si>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</si>
  <si>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</si>
  <si>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</si>
  <si>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</si>
  <si>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</si>
  <si>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</si>
  <si>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</si>
  <si>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</si>
  <si>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</si>
  <si>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</si>
  <si>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</si>
  <si>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</si>
  <si>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</si>
  <si>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</si>
  <si>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</si>
  <si>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</si>
  <si>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</si>
  <si>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</si>
  <si>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</si>
  <si>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</si>
  <si>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</si>
  <si>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</si>
  <si>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</si>
  <si>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</si>
  <si>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</si>
  <si>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</si>
  <si>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</si>
  <si>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</si>
  <si>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</si>
  <si>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</si>
  <si>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</si>
  <si>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</si>
  <si>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</si>
  <si>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</si>
  <si>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</si>
  <si>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</si>
  <si>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</si>
  <si>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</si>
  <si>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</si>
  <si>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</si>
  <si>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</si>
  <si>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</si>
  <si>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</si>
  <si>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</si>
  <si>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</si>
  <si>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</si>
  <si>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</si>
  <si>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</si>
  <si>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</si>
  <si>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</si>
  <si>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</si>
  <si>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</si>
  <si>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</si>
  <si>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</si>
  <si>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</si>
  <si>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</si>
  <si>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</si>
  <si>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</si>
  <si>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</si>
  <si>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</si>
  <si>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</si>
  <si>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</si>
  <si>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</si>
  <si>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</si>
  <si>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</si>
  <si>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</si>
  <si>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</si>
  <si>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</si>
  <si>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</si>
  <si>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</si>
  <si>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</si>
  <si>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</si>
  <si>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</si>
  <si>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</si>
  <si>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</si>
  <si>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</si>
  <si>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</si>
  <si>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</si>
  <si>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</si>
  <si>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</si>
  <si>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</si>
  <si>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</si>
  <si>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</si>
  <si>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</si>
  <si>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</si>
  <si>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</si>
  <si>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</si>
  <si>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</si>
  <si>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</si>
  <si>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</si>
  <si>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</si>
  <si>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</si>
  <si>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</si>
  <si>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</si>
  <si>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</si>
  <si>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</si>
  <si>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</si>
  <si>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</si>
  <si>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</si>
  <si>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</si>
  <si>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</si>
  <si>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</si>
  <si>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</si>
  <si>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</si>
  <si>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</si>
  <si>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</si>
  <si>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</si>
  <si>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</si>
  <si>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</si>
  <si>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</si>
  <si>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</si>
  <si>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</si>
  <si>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</si>
  <si>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</si>
  <si>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</si>
  <si>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</si>
  <si>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</si>
  <si>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</si>
  <si>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</si>
  <si>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</si>
  <si>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</si>
  <si>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</si>
  <si>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</si>
  <si>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</si>
  <si>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</si>
  <si>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</si>
  <si>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</si>
  <si>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</si>
  <si>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</si>
  <si>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</si>
  <si>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</si>
  <si>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</si>
  <si>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</si>
  <si>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</si>
  <si>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</si>
  <si>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</si>
  <si>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</si>
  <si>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</si>
  <si>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</si>
  <si>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</si>
  <si>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</si>
  <si>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</si>
  <si>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</si>
  <si>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</si>
  <si>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</si>
  <si>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</si>
  <si>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</si>
  <si>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</si>
  <si>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</si>
  <si>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</si>
  <si>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</si>
  <si>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</si>
  <si>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</si>
  <si>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</si>
  <si>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</si>
  <si>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</si>
  <si>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</si>
  <si>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</si>
  <si>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</si>
  <si>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</si>
  <si>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</si>
  <si>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</si>
  <si>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</si>
  <si>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</si>
  <si>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</si>
  <si>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</si>
  <si>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</si>
  <si>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</si>
  <si>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</si>
  <si>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</si>
  <si>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</si>
  <si>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</si>
  <si>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</si>
  <si>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</si>
  <si>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</si>
  <si>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</si>
  <si>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</si>
  <si>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</si>
  <si>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</si>
  <si>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</si>
  <si>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</si>
  <si>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</si>
  <si>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</si>
  <si>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</si>
  <si>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</si>
  <si>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</si>
  <si>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</si>
  <si>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</si>
  <si>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</si>
  <si>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</si>
  <si>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</si>
  <si>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</si>
  <si>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</si>
  <si>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</si>
  <si>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</si>
  <si>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</si>
  <si>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</si>
  <si>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</si>
  <si>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</si>
  <si>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</si>
  <si>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</si>
  <si>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</si>
  <si>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</si>
  <si>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</si>
  <si>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</si>
  <si>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</si>
  <si>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</si>
  <si>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</si>
  <si>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</si>
  <si>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</si>
  <si>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</si>
  <si>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</si>
  <si>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</si>
  <si>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</si>
  <si>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</si>
  <si>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</si>
  <si>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</si>
  <si>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</si>
  <si>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</si>
  <si>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</si>
  <si>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</si>
  <si>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</si>
  <si>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</si>
  <si>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</si>
  <si>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</si>
  <si>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</si>
  <si>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</si>
  <si>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</si>
  <si>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</si>
  <si>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</si>
  <si>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</si>
  <si>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</si>
  <si>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</si>
  <si>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</si>
  <si>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</si>
  <si>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</si>
  <si>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</si>
  <si>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</si>
  <si>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</si>
  <si>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</si>
  <si>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</si>
  <si>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</si>
  <si>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</si>
  <si>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</si>
  <si>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</si>
  <si>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</si>
  <si>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</si>
  <si>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</si>
  <si>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</si>
  <si>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</si>
  <si>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</si>
  <si>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</si>
  <si>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</si>
  <si>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</si>
  <si>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</si>
  <si>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</si>
  <si>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</si>
  <si>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</si>
  <si>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</si>
  <si>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</si>
  <si>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</si>
  <si>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</si>
  <si>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</si>
  <si>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</si>
  <si>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</si>
  <si>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</si>
  <si>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</si>
  <si>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</si>
  <si>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</si>
  <si>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</si>
  <si>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</si>
  <si>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</si>
  <si>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</si>
  <si>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</si>
  <si>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</si>
  <si>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</si>
  <si>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</si>
  <si>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</si>
  <si>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</si>
  <si>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</si>
  <si>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</si>
  <si>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</si>
  <si>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</si>
  <si>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</si>
  <si>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</si>
  <si>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</si>
  <si>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</si>
  <si>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</si>
  <si>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</si>
  <si>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</si>
  <si>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</si>
  <si>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</si>
  <si>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</si>
  <si>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</si>
  <si>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</si>
  <si>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</si>
  <si>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</si>
  <si>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</si>
  <si>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</si>
  <si>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</si>
  <si>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</si>
  <si>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</si>
  <si>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</si>
  <si>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</si>
  <si>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</si>
  <si>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</si>
  <si>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</si>
  <si>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</si>
  <si>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</si>
  <si>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</si>
  <si>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</si>
  <si>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</si>
  <si>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</si>
  <si>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</si>
  <si>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</si>
  <si>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</si>
  <si>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</si>
  <si>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</si>
  <si>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</si>
  <si>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</si>
  <si>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</si>
  <si>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</si>
  <si>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</si>
  <si>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</si>
  <si>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</si>
  <si>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</si>
  <si>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</si>
  <si>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</si>
  <si>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</si>
  <si>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</si>
  <si>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</si>
  <si>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</si>
  <si>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</si>
  <si>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</si>
  <si>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</si>
  <si>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</si>
  <si>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</si>
  <si>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</si>
  <si>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</si>
  <si>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</si>
  <si>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</si>
  <si>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</si>
  <si>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</si>
  <si>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</si>
  <si>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</si>
  <si>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</si>
  <si>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</si>
  <si>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</si>
  <si>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</si>
  <si>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</si>
  <si>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</si>
  <si>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</si>
  <si>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</si>
  <si>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</si>
  <si>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</si>
  <si>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</si>
  <si>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</si>
  <si>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</si>
  <si>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</si>
  <si>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</si>
  <si>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</si>
  <si>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</si>
  <si>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</si>
  <si>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</si>
  <si>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</si>
  <si>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</si>
  <si>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</si>
  <si>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</si>
  <si>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</si>
  <si>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</si>
  <si>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</si>
  <si>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</si>
  <si>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</si>
  <si>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</si>
  <si>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</si>
  <si>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</si>
  <si>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</si>
  <si>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</si>
  <si>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</si>
  <si>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</si>
  <si>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</si>
  <si>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</si>
  <si>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</si>
  <si>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</si>
  <si>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</si>
  <si>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</si>
  <si>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</si>
  <si>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</si>
  <si>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</si>
  <si>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</si>
  <si>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</si>
  <si>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</si>
  <si>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</si>
  <si>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</si>
  <si>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</si>
  <si>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</si>
  <si>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</si>
  <si>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</si>
  <si>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</si>
  <si>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</si>
  <si>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</si>
  <si>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</si>
  <si>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</si>
  <si>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</si>
  <si>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</si>
  <si>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</si>
  <si>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</si>
  <si>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</si>
  <si>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</si>
  <si>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</si>
  <si>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</si>
  <si>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</si>
  <si>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</si>
  <si>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</si>
  <si>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</si>
  <si>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</si>
  <si>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</si>
  <si>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</si>
  <si>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</si>
  <si>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</si>
  <si>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</si>
  <si>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</si>
  <si>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</si>
  <si>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</si>
  <si>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</si>
  <si>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</si>
  <si>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</si>
  <si>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</si>
  <si>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</si>
  <si>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</si>
  <si>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</si>
  <si>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</si>
  <si>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</si>
  <si>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</si>
  <si>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</si>
  <si>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</si>
  <si>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</si>
  <si>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</si>
  <si>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</si>
  <si>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</si>
  <si>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</si>
  <si>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</si>
  <si>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</si>
  <si>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</si>
  <si>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</si>
  <si>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</si>
  <si>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</si>
  <si>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</si>
  <si>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</si>
  <si>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</si>
  <si>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</si>
  <si>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</si>
  <si>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</si>
  <si>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</si>
  <si>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</si>
  <si>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</si>
  <si>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</si>
  <si>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</si>
  <si>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</si>
  <si>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</si>
  <si>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</si>
  <si>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</si>
  <si>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</si>
  <si>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</si>
  <si>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</si>
  <si>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</si>
  <si>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</si>
  <si>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</si>
  <si>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</si>
  <si>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</si>
  <si>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</si>
  <si>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</si>
  <si>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</si>
  <si>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</si>
  <si>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</si>
  <si>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</si>
  <si>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</si>
  <si>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</si>
  <si>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</si>
  <si>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</si>
  <si>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</si>
  <si>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</si>
  <si>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</si>
  <si>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</si>
  <si>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</si>
  <si>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</si>
  <si>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</si>
  <si>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</si>
  <si>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</si>
  <si>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</si>
  <si>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</si>
  <si>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</si>
  <si>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</si>
  <si>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</si>
  <si>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</si>
  <si>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</si>
  <si>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</si>
  <si>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</si>
  <si>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</si>
  <si>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</si>
  <si>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</si>
  <si>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</si>
  <si>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</si>
  <si>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</si>
  <si>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</si>
  <si>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</si>
  <si>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</si>
  <si>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</si>
  <si>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</si>
  <si>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</si>
  <si>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</si>
  <si>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</si>
  <si>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</si>
  <si>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</si>
  <si>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</si>
  <si>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</si>
  <si>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</si>
  <si>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</si>
  <si>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</si>
  <si>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</si>
  <si>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</si>
  <si>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</si>
  <si>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</si>
  <si>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</si>
  <si>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</si>
  <si>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</si>
  <si>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</si>
  <si>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</si>
  <si>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</si>
  <si>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</si>
  <si>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</si>
  <si>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</si>
  <si>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</si>
  <si>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</si>
  <si>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</si>
  <si>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</si>
  <si>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</si>
  <si>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</si>
  <si>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</si>
  <si>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</si>
  <si>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</si>
  <si>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</si>
  <si>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</si>
  <si>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</si>
  <si>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</si>
  <si>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</si>
  <si>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</si>
  <si>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</si>
  <si>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</si>
  <si>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</si>
  <si>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</si>
  <si>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</si>
  <si>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</si>
  <si>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</si>
  <si>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</si>
  <si>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</si>
  <si>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</si>
  <si>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</si>
  <si>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</si>
  <si>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</si>
  <si>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</si>
  <si>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</si>
  <si>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</si>
  <si>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</si>
  <si>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</si>
  <si>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</si>
  <si>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</si>
  <si>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</si>
  <si>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</si>
  <si>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</si>
  <si>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</si>
  <si>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</si>
  <si>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</si>
  <si>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</si>
  <si>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</si>
  <si>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</si>
  <si>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</si>
  <si>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</si>
  <si>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</si>
  <si>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</si>
  <si>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</si>
  <si>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</si>
  <si>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</si>
  <si>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</si>
  <si>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</si>
  <si>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</si>
  <si>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</si>
  <si>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</si>
  <si>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</si>
  <si>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</si>
  <si>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</si>
  <si>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</si>
  <si>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</si>
  <si>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</si>
  <si>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</si>
  <si>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</si>
  <si>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</si>
  <si>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</si>
  <si>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</si>
  <si>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</si>
  <si>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</si>
  <si>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</si>
  <si>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</si>
  <si>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</si>
  <si>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</si>
  <si>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</si>
  <si>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</si>
  <si>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</si>
  <si>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</si>
  <si>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</si>
  <si>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</si>
  <si>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</si>
  <si>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</si>
  <si>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</si>
  <si>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</si>
  <si>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</si>
  <si>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</si>
  <si>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</si>
  <si>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</si>
  <si>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</si>
  <si>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</si>
  <si>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</si>
  <si>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</si>
  <si>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</si>
  <si>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</si>
  <si>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</si>
  <si>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</si>
  <si>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</si>
  <si>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</si>
  <si>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</si>
  <si>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</si>
  <si>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</si>
  <si>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</si>
  <si>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</si>
  <si>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</si>
  <si>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</si>
  <si>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</si>
  <si>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</si>
  <si>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</si>
  <si>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</si>
  <si>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</si>
  <si>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</si>
  <si>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</si>
  <si>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</si>
  <si>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</si>
  <si>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</si>
  <si>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</si>
  <si>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</si>
  <si>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</si>
  <si>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</si>
  <si>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</si>
  <si>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</si>
  <si>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</si>
  <si>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</si>
  <si>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</si>
  <si>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</si>
  <si>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</si>
  <si>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</si>
  <si>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</si>
  <si>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</si>
  <si>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</si>
  <si>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</si>
  <si>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</si>
  <si>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</si>
  <si>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</si>
  <si>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</si>
  <si>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</si>
  <si>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</si>
  <si>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</si>
  <si>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</si>
  <si>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</si>
  <si>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</si>
  <si>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</si>
  <si>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</si>
  <si>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</si>
  <si>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</si>
  <si>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</si>
  <si>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</si>
  <si>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</si>
  <si>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</si>
  <si>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</si>
  <si>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</si>
  <si>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</si>
  <si>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</si>
  <si>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</si>
  <si>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</si>
  <si>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</si>
  <si>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</si>
  <si>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</si>
  <si>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</si>
  <si>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</si>
  <si>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</si>
  <si>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</si>
  <si>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</si>
  <si>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</si>
  <si>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</si>
  <si>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</si>
  <si>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</si>
  <si>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</si>
  <si>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</si>
  <si>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</si>
  <si>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</si>
  <si>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</si>
  <si>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</si>
  <si>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</si>
  <si>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</si>
  <si>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</si>
  <si>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</si>
  <si>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</si>
  <si>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</si>
  <si>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</si>
  <si>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</si>
  <si>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</si>
  <si>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</si>
  <si>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</si>
  <si>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</si>
  <si>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</si>
  <si>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</si>
  <si>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</si>
  <si>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</si>
  <si>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</si>
  <si>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</si>
  <si>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</si>
  <si>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</si>
  <si>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</si>
  <si>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</si>
  <si>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</si>
  <si>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</si>
  <si>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</si>
  <si>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</si>
  <si>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</si>
  <si>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</si>
  <si>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</si>
  <si>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</si>
  <si>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</si>
  <si>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</si>
  <si>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</si>
  <si>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</si>
  <si>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</si>
  <si>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</si>
  <si>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</si>
  <si>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</si>
  <si>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</si>
  <si>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</si>
  <si>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</si>
  <si>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</si>
  <si>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</si>
  <si>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</si>
  <si>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</si>
  <si>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</si>
  <si>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</si>
  <si>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</si>
  <si>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</si>
  <si>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</si>
  <si>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</si>
  <si>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</si>
  <si>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</si>
  <si>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</si>
  <si>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</si>
  <si>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</si>
  <si>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</si>
  <si>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</si>
  <si>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</si>
  <si>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</si>
  <si>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</si>
  <si>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</si>
  <si>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</si>
  <si>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</si>
  <si>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</si>
  <si>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</si>
  <si>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</si>
  <si>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</si>
  <si>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</si>
  <si>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</si>
  <si>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</si>
  <si>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</si>
  <si>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</si>
  <si>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</si>
  <si>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</si>
  <si>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</si>
  <si>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</si>
  <si>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</si>
  <si>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</si>
  <si>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</si>
  <si>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</si>
  <si>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</si>
  <si>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</si>
  <si>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</si>
  <si>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</si>
  <si>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</si>
  <si>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</si>
  <si>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</si>
  <si>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</si>
  <si>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</si>
  <si>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</si>
  <si>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</si>
  <si>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</si>
  <si>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</si>
  <si>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</si>
  <si>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</si>
  <si>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</si>
  <si>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</si>
  <si>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</si>
  <si>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</si>
  <si>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</si>
  <si>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</si>
  <si>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</si>
  <si>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</si>
  <si>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</si>
  <si>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</si>
  <si>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</si>
  <si>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</si>
  <si>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</si>
  <si>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</si>
  <si>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</si>
  <si>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</si>
  <si>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</si>
  <si>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</si>
  <si>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</si>
  <si>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</si>
  <si>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</si>
  <si>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</si>
  <si>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</si>
  <si>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</si>
  <si>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</si>
  <si>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</si>
  <si>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</si>
  <si>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</si>
  <si>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</si>
  <si>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</si>
  <si>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</si>
  <si>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</si>
  <si>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</si>
  <si>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</si>
  <si>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</si>
  <si>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</si>
  <si>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</si>
  <si>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</si>
  <si>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</si>
  <si>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</si>
  <si>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</si>
  <si>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</si>
  <si>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</si>
  <si>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</si>
  <si>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</si>
  <si>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</si>
  <si>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</si>
  <si>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</si>
  <si>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</si>
  <si>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</si>
  <si>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</si>
  <si>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</si>
  <si>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</si>
  <si>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</si>
  <si>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</si>
  <si>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</si>
  <si>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</si>
  <si>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</si>
  <si>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</si>
  <si>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</si>
  <si>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</si>
  <si>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</si>
  <si>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</si>
  <si>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</si>
  <si>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</si>
  <si>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</si>
  <si>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</si>
  <si>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</si>
  <si>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</si>
  <si>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</si>
  <si>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</si>
  <si>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</si>
  <si>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</si>
  <si>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</si>
  <si>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</si>
  <si>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</si>
  <si>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</si>
  <si>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</si>
  <si>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</si>
  <si>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</si>
  <si>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</si>
  <si>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</si>
  <si>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</si>
  <si>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</si>
  <si>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</si>
  <si>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</si>
  <si>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</si>
  <si>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</si>
  <si>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</si>
  <si>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</si>
  <si>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</si>
  <si>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</si>
  <si>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</si>
  <si>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</si>
  <si>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</si>
  <si>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</si>
  <si>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</si>
  <si>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</si>
  <si>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</si>
  <si>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</si>
  <si>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</si>
  <si>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</si>
  <si>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</si>
  <si>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</si>
  <si>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</si>
  <si>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</si>
  <si>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</si>
  <si>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</si>
  <si>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</si>
  <si>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</si>
  <si>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</si>
  <si>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</si>
  <si>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</si>
  <si>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</si>
  <si>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</si>
  <si>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</si>
  <si>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</si>
  <si>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</si>
  <si>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</si>
  <si>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</si>
  <si>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</si>
  <si>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</si>
  <si>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</si>
  <si>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</si>
  <si>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</si>
  <si>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</si>
  <si>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</si>
  <si>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</si>
  <si>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</si>
  <si>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</si>
  <si>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</si>
  <si>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</si>
  <si>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</si>
  <si>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</si>
  <si>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</si>
  <si>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</si>
  <si>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</si>
  <si>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</si>
  <si>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</si>
  <si>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</si>
  <si>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</si>
  <si>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</si>
  <si>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</si>
  <si>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</si>
  <si>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</si>
  <si>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</si>
  <si>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</si>
  <si>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</si>
  <si>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</si>
  <si>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</si>
  <si>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</si>
  <si>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</si>
  <si>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</si>
  <si>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</si>
  <si>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</si>
  <si>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</si>
  <si>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</si>
  <si>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</si>
  <si>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</si>
  <si>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</si>
  <si>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</si>
  <si>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</si>
  <si>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</si>
  <si>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</si>
  <si>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</si>
  <si>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</si>
  <si>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</si>
  <si>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</si>
  <si>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</si>
  <si>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</si>
  <si>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</si>
  <si>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</si>
  <si>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</si>
  <si>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</si>
  <si>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</si>
  <si>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</si>
  <si>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</si>
  <si>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</si>
  <si>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</si>
  <si>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</si>
  <si>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</si>
  <si>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</si>
  <si>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</si>
  <si>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</si>
  <si>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</si>
  <si>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</si>
  <si>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</si>
  <si>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</si>
  <si>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</si>
  <si>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</si>
  <si>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</si>
  <si>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</si>
  <si>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</si>
  <si>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</si>
  <si>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</si>
  <si>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</si>
  <si>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</si>
  <si>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</si>
  <si>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</si>
  <si>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</si>
  <si>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</si>
  <si>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</si>
  <si>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</si>
  <si>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</si>
  <si>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</si>
  <si>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</si>
  <si>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</si>
  <si>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</si>
  <si>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</si>
  <si>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</si>
  <si>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</si>
  <si>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</si>
  <si>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</si>
  <si>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</si>
  <si>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</si>
  <si>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</si>
  <si>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</si>
  <si>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</si>
  <si>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</si>
  <si>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</si>
  <si>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</si>
  <si>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</si>
  <si>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</si>
  <si>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</si>
  <si>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</si>
  <si>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</si>
  <si>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</si>
  <si>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</si>
  <si>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</si>
  <si>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</si>
  <si>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</si>
  <si>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</si>
  <si>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</si>
  <si>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</si>
  <si>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</si>
  <si>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</si>
  <si>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</si>
  <si>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</si>
  <si>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</si>
  <si>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</si>
  <si>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</si>
  <si>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</si>
  <si>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</si>
  <si>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</si>
  <si>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</si>
  <si>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</si>
  <si>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</si>
  <si>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</si>
  <si>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</si>
  <si>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</si>
  <si>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</si>
  <si>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</si>
  <si>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</si>
  <si>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</si>
  <si>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</si>
  <si>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</si>
  <si>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</si>
  <si>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</si>
  <si>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</si>
  <si>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</si>
  <si>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</si>
  <si>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</si>
  <si>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</si>
  <si>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</si>
  <si>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</si>
  <si>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</si>
  <si>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</si>
  <si>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</si>
  <si>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</si>
  <si>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</si>
  <si>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</si>
  <si>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</si>
  <si>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</si>
  <si>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</si>
  <si>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</si>
  <si>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</si>
  <si>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</si>
  <si>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</si>
  <si>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</si>
  <si>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</si>
  <si>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</si>
  <si>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</si>
  <si>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</si>
  <si>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</si>
  <si>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</si>
  <si>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</si>
  <si>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</si>
  <si>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</si>
  <si>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</si>
  <si>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</si>
  <si>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</si>
  <si>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</si>
  <si>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</si>
  <si>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</si>
  <si>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</si>
  <si>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</si>
  <si>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</si>
  <si>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</si>
  <si>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</si>
  <si>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</si>
  <si>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</si>
  <si>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</si>
  <si>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</si>
  <si>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</si>
  <si>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</si>
  <si>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</si>
  <si>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</si>
  <si>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</si>
  <si>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</si>
  <si>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</si>
  <si>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</si>
  <si>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</si>
  <si>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</si>
  <si>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</si>
  <si>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</si>
  <si>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</si>
  <si>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</si>
  <si>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</si>
  <si>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</si>
  <si>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</si>
  <si>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</si>
  <si>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</si>
  <si>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</si>
  <si>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</si>
  <si>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</si>
  <si>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</si>
  <si>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</si>
  <si>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</si>
  <si>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</si>
  <si>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</si>
  <si>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</si>
  <si>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</si>
  <si>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</si>
  <si>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</si>
  <si>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</si>
  <si>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</si>
  <si>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</si>
  <si>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</si>
  <si>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</si>
  <si>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</si>
  <si>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</si>
  <si>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</si>
  <si>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</si>
  <si>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</si>
  <si>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</si>
  <si>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</si>
  <si>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</si>
  <si>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</si>
  <si>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</si>
  <si>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</si>
  <si>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</si>
  <si>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</si>
  <si>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</si>
  <si>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</si>
  <si>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</si>
  <si>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</si>
  <si>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</si>
  <si>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</si>
  <si>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</si>
  <si>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</si>
  <si>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</si>
  <si>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</si>
  <si>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</si>
  <si>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</si>
  <si>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</si>
  <si>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</si>
  <si>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</si>
  <si>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</si>
  <si>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</si>
  <si>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</si>
  <si>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</si>
  <si>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</si>
  <si>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</si>
  <si>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</si>
  <si>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</si>
  <si>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</si>
  <si>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</si>
  <si>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</si>
  <si>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</si>
  <si>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</si>
  <si>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</si>
  <si>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</si>
  <si>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</si>
  <si>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</si>
  <si>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</si>
  <si>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</si>
  <si>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</si>
  <si>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</si>
  <si>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</si>
  <si>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</si>
  <si>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</si>
  <si>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</si>
  <si>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</si>
  <si>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</si>
  <si>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</si>
  <si>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</si>
  <si>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</si>
  <si>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</si>
  <si>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</si>
  <si>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</si>
  <si>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</si>
  <si>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</si>
  <si>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</si>
  <si>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</si>
  <si>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</si>
  <si>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</si>
  <si>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</si>
  <si>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</si>
  <si>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</si>
  <si>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</si>
  <si>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</si>
  <si>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</si>
  <si>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</si>
  <si>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</si>
  <si>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</si>
  <si>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</si>
  <si>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</si>
  <si>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</si>
  <si>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</si>
  <si>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</si>
  <si>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</si>
  <si>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</si>
  <si>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</si>
  <si>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</si>
  <si>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</si>
  <si>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</si>
  <si>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</si>
  <si>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</si>
  <si>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</si>
  <si>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</si>
  <si>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</si>
  <si>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</si>
  <si>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</si>
  <si>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</si>
  <si>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</si>
  <si>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</si>
  <si>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</si>
  <si>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</si>
  <si>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</si>
  <si>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</si>
  <si>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</si>
  <si>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</si>
  <si>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</si>
  <si>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</si>
  <si>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</si>
  <si>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</si>
  <si>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</si>
  <si>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</si>
  <si>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</si>
  <si>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</si>
  <si>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</si>
  <si>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</si>
  <si>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</si>
  <si>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</si>
  <si>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</si>
  <si>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</si>
  <si>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</si>
  <si>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</si>
  <si>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</si>
  <si>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</si>
  <si>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</si>
  <si>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</si>
  <si>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</si>
  <si>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</si>
  <si>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</si>
  <si>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</si>
  <si>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</si>
  <si>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</si>
  <si>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</si>
  <si>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</si>
  <si>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</si>
  <si>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</si>
  <si>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</si>
  <si>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</si>
  <si>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</si>
  <si>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</si>
  <si>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</si>
  <si>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</si>
  <si>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</si>
  <si>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</si>
  <si>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</si>
  <si>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</si>
  <si>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</si>
  <si>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</si>
  <si>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</si>
  <si>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</si>
  <si>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</si>
  <si>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</si>
  <si>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</si>
  <si>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</si>
  <si>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</si>
  <si>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</si>
  <si>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</si>
  <si>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</si>
  <si>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</si>
  <si>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</si>
  <si>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</si>
  <si>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</si>
  <si>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</si>
  <si>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</si>
  <si>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</si>
  <si>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</si>
  <si>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</si>
  <si>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</si>
  <si>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</si>
  <si>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</si>
  <si>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</si>
  <si>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</si>
  <si>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</si>
  <si>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</si>
  <si>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</si>
  <si>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</si>
  <si>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</si>
  <si>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</si>
  <si>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</si>
  <si>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</si>
  <si>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</si>
  <si>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</si>
  <si>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</si>
  <si>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</si>
  <si>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</si>
  <si>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</si>
  <si>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</si>
  <si>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</si>
  <si>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</si>
  <si>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</si>
  <si>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</si>
  <si>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</si>
  <si>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</si>
  <si>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</si>
  <si>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</si>
  <si>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</si>
  <si>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</si>
  <si>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</si>
  <si>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</si>
  <si>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</si>
  <si>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</si>
  <si>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</si>
  <si>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</si>
  <si>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</si>
  <si>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</si>
  <si>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</si>
  <si>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</si>
  <si>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</si>
  <si>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</si>
  <si>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</si>
  <si>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</si>
  <si>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</si>
  <si>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</si>
  <si>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</si>
  <si>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</si>
  <si>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</si>
  <si>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</si>
  <si>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</si>
  <si>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</si>
  <si>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</si>
  <si>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</si>
  <si>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</si>
  <si>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</si>
  <si>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</si>
  <si>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</si>
  <si>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</si>
  <si>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</si>
  <si>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</si>
  <si>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</si>
  <si>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</si>
  <si>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</si>
  <si>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</si>
  <si>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</si>
  <si>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</si>
  <si>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</si>
  <si>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</si>
  <si>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</si>
  <si>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</si>
  <si>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</si>
  <si>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</si>
  <si>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</si>
  <si>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</si>
  <si>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</si>
  <si>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</si>
  <si>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</si>
  <si>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</si>
  <si>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</si>
  <si>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</si>
  <si>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</si>
  <si>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</si>
  <si>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</si>
  <si>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</si>
  <si>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</si>
  <si>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</si>
  <si>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</si>
  <si>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</si>
  <si>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</si>
  <si>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</si>
  <si>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</si>
  <si>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</si>
  <si>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</si>
  <si>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</si>
  <si>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</si>
  <si>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</si>
  <si>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</si>
  <si>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</si>
  <si>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</si>
  <si>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</si>
  <si>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</si>
  <si>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</si>
  <si>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</si>
  <si>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</si>
  <si>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</si>
  <si>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</si>
  <si>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</si>
  <si>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</si>
  <si>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</si>
  <si>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</si>
  <si>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</si>
  <si>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</si>
  <si>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</si>
  <si>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</si>
  <si>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</si>
  <si>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</si>
  <si>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</si>
  <si>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</si>
  <si>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</si>
  <si>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</si>
  <si>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</si>
  <si>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</si>
  <si>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</si>
  <si>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</si>
  <si>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</si>
  <si>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</si>
  <si>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</si>
  <si>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</si>
  <si>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</si>
  <si>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</si>
  <si>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</si>
  <si>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</si>
  <si>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</si>
  <si>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</si>
  <si>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</si>
  <si>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</si>
  <si>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</si>
  <si>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</si>
  <si>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</si>
  <si>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</si>
  <si>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</si>
  <si>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</si>
  <si>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</si>
  <si>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</si>
  <si>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</si>
  <si>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</si>
  <si>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</si>
  <si>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</si>
  <si>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</si>
  <si>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</si>
  <si>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</si>
  <si>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</si>
  <si>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</si>
  <si>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</si>
  <si>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</si>
  <si>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</si>
  <si>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</si>
  <si>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</si>
  <si>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</si>
  <si>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</si>
  <si>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</si>
  <si>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</si>
  <si>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</si>
  <si>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</si>
  <si>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</si>
  <si>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</si>
  <si>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</si>
  <si>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</si>
  <si>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</si>
  <si>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</si>
  <si>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</si>
  <si>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</si>
  <si>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</si>
  <si>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</si>
  <si>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</si>
  <si>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</si>
  <si>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</si>
  <si>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</si>
  <si>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</si>
  <si>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</si>
  <si>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</si>
  <si>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</si>
  <si>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</si>
  <si>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</si>
  <si>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</si>
  <si>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</si>
  <si>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</si>
  <si>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</si>
  <si>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</si>
  <si>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</si>
  <si>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</si>
  <si>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</si>
  <si>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</si>
  <si>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</si>
  <si>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</si>
  <si>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</si>
  <si>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</si>
  <si>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</si>
  <si>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</si>
  <si>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</si>
  <si>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</si>
  <si>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</si>
  <si>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</si>
  <si>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</si>
  <si>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</si>
  <si>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</si>
  <si>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</si>
  <si>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</si>
  <si>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</si>
  <si>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</si>
  <si>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</si>
  <si>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</si>
  <si>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</si>
  <si>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</si>
  <si>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</si>
  <si>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</si>
  <si>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</si>
  <si>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</si>
  <si>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</si>
  <si>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</si>
  <si>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</si>
  <si>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</si>
  <si>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</si>
  <si>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</si>
  <si>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</si>
  <si>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</si>
  <si>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</si>
  <si>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</si>
  <si>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</si>
  <si>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</si>
  <si>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</si>
  <si>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</si>
  <si>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</si>
  <si>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</si>
  <si>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</si>
  <si>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</si>
  <si>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</si>
  <si>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</si>
  <si>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</si>
  <si>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</si>
  <si>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</si>
  <si>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</si>
  <si>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</si>
  <si>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</si>
  <si>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</si>
  <si>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</si>
  <si>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</si>
  <si>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</si>
  <si>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</si>
  <si>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</si>
  <si>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</si>
  <si>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</si>
  <si>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</si>
  <si>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</si>
  <si>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</si>
  <si>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</si>
  <si>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</si>
  <si>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</si>
  <si>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</si>
  <si>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</si>
  <si>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</si>
  <si>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</si>
  <si>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</si>
  <si>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</si>
  <si>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</si>
  <si>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</si>
  <si>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</si>
  <si>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</si>
  <si>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</si>
  <si>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</si>
  <si>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</si>
  <si>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</si>
  <si>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</si>
  <si>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</si>
  <si>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</si>
  <si>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</si>
  <si>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</si>
  <si>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</si>
  <si>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</si>
  <si>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</si>
  <si>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</si>
  <si>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</si>
  <si>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</si>
  <si>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</si>
  <si>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</si>
  <si>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</si>
  <si>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</si>
  <si>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</si>
  <si>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</si>
  <si>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</si>
  <si>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</si>
  <si>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</si>
  <si>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</si>
  <si>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</si>
  <si>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</si>
  <si>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</si>
  <si>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</si>
  <si>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</si>
  <si>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</si>
  <si>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</si>
  <si>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</si>
  <si>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</si>
  <si>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</si>
  <si>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</si>
  <si>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</si>
  <si>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</si>
  <si>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</si>
  <si>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</si>
  <si>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</si>
  <si>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</si>
  <si>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</si>
  <si>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</si>
  <si>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</si>
  <si>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</si>
  <si>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</si>
  <si>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</si>
  <si>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</si>
  <si>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</si>
  <si>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</si>
  <si>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</si>
  <si>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</si>
  <si>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</si>
  <si>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</si>
  <si>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</si>
  <si>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</si>
  <si>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</si>
  <si>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</si>
  <si>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</si>
  <si>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</si>
  <si>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</si>
  <si>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</si>
  <si>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</si>
  <si>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</si>
  <si>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</si>
  <si>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</si>
  <si>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</si>
  <si>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</si>
  <si>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</si>
  <si>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</si>
  <si>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</si>
  <si>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</si>
  <si>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</si>
  <si>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</si>
  <si>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</si>
  <si>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</si>
  <si>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</si>
  <si>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</si>
  <si>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</si>
  <si>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</si>
  <si>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</si>
  <si>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</si>
  <si>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</si>
  <si>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</si>
  <si>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</si>
  <si>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</si>
  <si>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</si>
  <si>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</si>
  <si>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</si>
  <si>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</si>
  <si>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</si>
  <si>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</si>
  <si>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</si>
  <si>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</si>
  <si>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</si>
  <si>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</si>
  <si>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</si>
  <si>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</si>
  <si>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</si>
  <si>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</si>
  <si>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</si>
  <si>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</si>
  <si>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</si>
  <si>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</si>
  <si>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</si>
  <si>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</si>
  <si>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</si>
  <si>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</si>
  <si>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</si>
  <si>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</si>
  <si>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</si>
  <si>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</si>
  <si>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</si>
  <si>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</si>
  <si>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</si>
  <si>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</si>
  <si>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</si>
  <si>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</si>
  <si>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</si>
  <si>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</si>
  <si>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</si>
  <si>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</si>
  <si>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</si>
  <si>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</si>
  <si>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</si>
  <si>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</si>
  <si>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</si>
  <si>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</si>
  <si>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</si>
  <si>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</si>
  <si>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</si>
  <si>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</si>
  <si>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</si>
  <si>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</si>
  <si>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</si>
  <si>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</si>
  <si>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</si>
  <si>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</si>
  <si>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</si>
  <si>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</si>
  <si>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</si>
  <si>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</si>
  <si>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</si>
  <si>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</si>
  <si>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</si>
  <si>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</si>
  <si>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</si>
  <si>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</si>
  <si>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</si>
  <si>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</si>
  <si>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</si>
  <si>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</si>
  <si>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</si>
  <si>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</si>
  <si>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</si>
  <si>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</si>
  <si>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</si>
  <si>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</si>
  <si>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</si>
  <si>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</si>
  <si>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</si>
  <si>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</si>
  <si>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</si>
  <si>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</si>
  <si>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</si>
  <si>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</si>
  <si>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</si>
  <si>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</si>
  <si>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</si>
  <si>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</si>
  <si>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</si>
  <si>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</si>
  <si>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</si>
  <si>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</si>
  <si>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</si>
  <si>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</si>
  <si>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</si>
  <si>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</si>
  <si>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</si>
  <si>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</si>
  <si>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</si>
  <si>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</si>
  <si>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</si>
  <si>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</si>
  <si>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</si>
  <si>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</si>
  <si>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</si>
  <si>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</si>
  <si>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</si>
  <si>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</si>
  <si>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</si>
  <si>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</si>
  <si>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</si>
  <si>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</si>
  <si>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</si>
  <si>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</si>
  <si>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</si>
  <si>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</si>
  <si>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</si>
  <si>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</si>
  <si>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</si>
  <si>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</si>
  <si>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</si>
  <si>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</si>
  <si>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</si>
  <si>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</si>
  <si>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</si>
  <si>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</si>
  <si>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</si>
  <si>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</si>
  <si>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</si>
  <si>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</si>
  <si>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</si>
  <si>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</si>
  <si>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</si>
  <si>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</si>
  <si>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</si>
  <si>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</si>
  <si>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</si>
  <si>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</si>
  <si>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</si>
  <si>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</si>
  <si>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</si>
  <si>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</si>
  <si>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</si>
  <si>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</si>
  <si>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</si>
  <si>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</si>
  <si>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</si>
  <si>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</si>
  <si>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</si>
  <si>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</si>
  <si>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</si>
  <si>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</si>
  <si>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</si>
  <si>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</si>
  <si>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</si>
  <si>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</si>
  <si>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</si>
  <si>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</si>
  <si>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</si>
  <si>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</si>
  <si>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</si>
  <si>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</si>
  <si>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</si>
  <si>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</si>
  <si>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</si>
  <si>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</si>
  <si>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</si>
  <si>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</si>
  <si>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</si>
  <si>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</si>
  <si>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</si>
  <si>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</si>
  <si>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</si>
  <si>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</si>
  <si>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</si>
  <si>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</si>
  <si>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</si>
  <si>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</si>
  <si>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</si>
  <si>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</si>
  <si>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</si>
  <si>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</si>
  <si>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</si>
  <si>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</si>
  <si>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</si>
  <si>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</si>
  <si>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</si>
  <si>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</si>
  <si>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</si>
  <si>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</si>
  <si>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</si>
  <si>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</si>
  <si>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</si>
  <si>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</si>
  <si>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</si>
  <si>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</si>
  <si>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</si>
  <si>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</si>
  <si>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</si>
  <si>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</si>
  <si>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</si>
  <si>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</si>
  <si>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</si>
  <si>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</si>
  <si>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</si>
  <si>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</si>
  <si>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</si>
  <si>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</si>
  <si>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</si>
  <si>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</si>
  <si>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</si>
  <si>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</si>
  <si>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</si>
  <si>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</si>
  <si>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</si>
  <si>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</si>
  <si>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</si>
  <si>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</si>
  <si>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</si>
  <si>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</si>
  <si>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</si>
  <si>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</si>
  <si>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</si>
  <si>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</si>
  <si>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</si>
  <si>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</si>
  <si>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</si>
  <si>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</si>
  <si>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</si>
  <si>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</si>
  <si>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</si>
  <si>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</si>
  <si>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</si>
  <si>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</si>
  <si>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</si>
  <si>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</si>
  <si>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</si>
  <si>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</si>
  <si>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</si>
  <si>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</si>
  <si>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</si>
  <si>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</si>
  <si>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</si>
  <si>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</si>
  <si>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</si>
  <si>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</si>
  <si>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</si>
  <si>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</si>
  <si>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</si>
  <si>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</si>
  <si>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</si>
  <si>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</si>
  <si>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</si>
  <si>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</si>
  <si>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</si>
  <si>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</si>
  <si>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</si>
  <si>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</si>
  <si>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</si>
  <si>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</si>
  <si>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</si>
  <si>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</si>
  <si>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</si>
  <si>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</si>
  <si>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</si>
  <si>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</si>
  <si>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</si>
  <si>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</si>
  <si>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</si>
  <si>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</si>
  <si>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</si>
  <si>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</si>
  <si>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</si>
  <si>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</si>
  <si>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</si>
  <si>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</si>
  <si>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</si>
  <si>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</si>
  <si>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</si>
  <si>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</si>
  <si>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</si>
  <si>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</si>
  <si>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</si>
  <si>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</si>
  <si>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</si>
  <si>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</si>
  <si>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</si>
  <si>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</si>
  <si>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</si>
  <si>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</si>
  <si>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</si>
  <si>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</si>
  <si>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</si>
  <si>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</si>
  <si>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</si>
  <si>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</si>
  <si>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</si>
  <si>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</si>
  <si>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</si>
  <si>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</si>
  <si>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</si>
  <si>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</si>
  <si>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</si>
  <si>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</si>
  <si>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</si>
  <si>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</si>
  <si>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</si>
  <si>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</si>
  <si>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</si>
  <si>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</si>
  <si>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</si>
  <si>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</si>
  <si>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</si>
  <si>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</si>
  <si>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</si>
  <si>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</si>
  <si>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</si>
  <si>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</si>
  <si>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</si>
  <si>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</si>
  <si>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</si>
  <si>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</si>
  <si>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</si>
  <si>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</si>
  <si>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</si>
  <si>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</si>
  <si>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</si>
  <si>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</si>
  <si>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</si>
  <si>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</si>
  <si>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</si>
  <si>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</si>
  <si>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</si>
  <si>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</si>
  <si>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</si>
  <si>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</si>
  <si>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</si>
  <si>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</si>
  <si>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</si>
  <si>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</si>
  <si>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</si>
  <si>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</si>
  <si>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</si>
  <si>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</si>
  <si>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</si>
  <si>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</si>
  <si>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</si>
  <si>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</si>
  <si>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</si>
  <si>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</si>
  <si>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</si>
  <si>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</si>
  <si>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</si>
  <si>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</si>
  <si>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</si>
  <si>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</si>
  <si>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</si>
  <si>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</si>
  <si>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</si>
  <si>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</si>
  <si>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</si>
  <si>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</si>
  <si>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</si>
  <si>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</si>
  <si>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</si>
  <si>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</si>
  <si>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</si>
  <si>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</si>
  <si>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</si>
  <si>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</si>
  <si>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</si>
  <si>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</si>
  <si>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</si>
  <si>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</si>
  <si>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</si>
  <si>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</si>
  <si>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</si>
  <si>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</si>
  <si>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</si>
  <si>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</si>
  <si>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</si>
  <si>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</si>
  <si>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</si>
  <si>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</si>
  <si>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</si>
  <si>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</si>
  <si>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</si>
  <si>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</si>
  <si>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</si>
  <si>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</si>
  <si>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</si>
  <si>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</si>
  <si>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</si>
  <si>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</si>
  <si>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</si>
  <si>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</si>
  <si>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</si>
  <si>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</si>
  <si>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</si>
  <si>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</si>
  <si>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</si>
  <si>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</si>
  <si>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</si>
  <si>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</si>
  <si>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</si>
  <si>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</si>
  <si>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</si>
  <si>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</si>
  <si>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</si>
  <si>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</si>
  <si>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</si>
  <si>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</si>
  <si>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</si>
  <si>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</si>
  <si>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</si>
  <si>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</si>
  <si>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</si>
  <si>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</si>
  <si>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</si>
  <si>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</si>
  <si>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</si>
  <si>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</si>
  <si>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</si>
  <si>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</si>
  <si>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</si>
  <si>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</si>
  <si>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</si>
  <si>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</si>
  <si>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</si>
  <si>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</si>
  <si>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</si>
  <si>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</si>
  <si>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</si>
  <si>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</si>
  <si>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</si>
  <si>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</si>
  <si>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</si>
  <si>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</si>
  <si>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</si>
  <si>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</si>
  <si>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</si>
  <si>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</si>
  <si>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</si>
  <si>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</si>
  <si>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</si>
  <si>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</si>
  <si>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</si>
  <si>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</si>
  <si>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</si>
  <si>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</si>
  <si>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</si>
  <si>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</si>
  <si>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</si>
  <si>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</si>
  <si>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</si>
  <si>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</si>
  <si>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</si>
  <si>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</si>
  <si>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</si>
  <si>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</si>
  <si>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</si>
  <si>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</si>
  <si>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</si>
  <si>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</si>
  <si>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</si>
  <si>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</si>
  <si>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</si>
  <si>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</si>
  <si>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</si>
  <si>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</si>
  <si>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</si>
  <si>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</si>
  <si>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</si>
  <si>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</si>
  <si>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</si>
  <si>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</si>
  <si>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</si>
  <si>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</si>
  <si>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</si>
  <si>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</si>
  <si>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</si>
  <si>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</si>
  <si>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</si>
  <si>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</si>
  <si>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</si>
  <si>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</si>
  <si>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</si>
  <si>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</si>
  <si>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</si>
  <si>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</si>
  <si>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</si>
  <si>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</si>
  <si>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</si>
  <si>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</si>
  <si>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</si>
  <si>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</si>
  <si>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</si>
  <si>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</si>
  <si>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</si>
  <si>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</si>
  <si>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</si>
  <si>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</si>
  <si>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</si>
  <si>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</si>
  <si>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</si>
  <si>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</si>
  <si>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</si>
  <si>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</si>
  <si>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</si>
  <si>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</si>
  <si>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</si>
  <si>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</si>
  <si>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</si>
  <si>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</si>
  <si>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</si>
  <si>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</si>
  <si>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</si>
  <si>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</si>
  <si>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</si>
  <si>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</si>
  <si>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</si>
  <si>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</si>
  <si>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</si>
  <si>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</si>
  <si>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</si>
  <si>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</si>
  <si>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</si>
  <si>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</si>
  <si>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</si>
  <si>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</si>
  <si>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</si>
  <si>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</si>
  <si>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</si>
  <si>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</si>
  <si>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</si>
  <si>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</si>
  <si>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</si>
  <si>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</si>
  <si>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</si>
  <si>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</si>
  <si>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</si>
  <si>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</si>
  <si>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</si>
  <si>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</si>
  <si>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</si>
  <si>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</si>
  <si>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</si>
  <si>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</si>
  <si>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</si>
  <si>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</si>
  <si>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</si>
  <si>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</si>
  <si>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</si>
  <si>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</si>
  <si>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</si>
  <si>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</si>
  <si>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</si>
  <si>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</si>
  <si>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</si>
  <si>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</si>
  <si>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</si>
  <si>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</si>
  <si>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</si>
  <si>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</si>
  <si>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</si>
  <si>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</si>
  <si>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</si>
  <si>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</si>
  <si>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</si>
  <si>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</si>
  <si>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</si>
  <si>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</si>
  <si>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</si>
  <si>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</si>
  <si>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</si>
  <si>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</si>
  <si>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</si>
  <si>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</si>
  <si>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</si>
  <si>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</si>
  <si>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</si>
  <si>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</si>
  <si>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</si>
  <si>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</si>
  <si>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</si>
  <si>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</si>
  <si>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</si>
  <si>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</si>
  <si>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</si>
  <si>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</si>
  <si>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</si>
  <si>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</si>
  <si>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</si>
  <si>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</si>
  <si>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</si>
  <si>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</si>
  <si>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</si>
  <si>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</si>
  <si>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</si>
  <si>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</si>
  <si>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</si>
  <si>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</si>
  <si>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</si>
  <si>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</si>
  <si>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</si>
  <si>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</si>
  <si>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</si>
  <si>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</si>
  <si>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</si>
  <si>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</si>
  <si>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</si>
  <si>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</si>
  <si>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</si>
  <si>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</si>
  <si>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</si>
  <si>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</si>
  <si>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</si>
  <si>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</si>
  <si>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</si>
  <si>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</si>
  <si>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</si>
  <si>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</si>
  <si>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</si>
  <si>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</si>
  <si>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</si>
  <si>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</si>
  <si>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</si>
  <si>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</si>
  <si>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</si>
  <si>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</si>
  <si>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</si>
  <si>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</si>
  <si>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</si>
  <si>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</si>
  <si>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</si>
  <si>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</si>
  <si>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</si>
  <si>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</si>
  <si>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</si>
  <si>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</si>
  <si>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</si>
  <si>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</si>
  <si>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</si>
  <si>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</si>
  <si>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</si>
  <si>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</si>
  <si>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</si>
  <si>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</si>
  <si>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</si>
  <si>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</si>
  <si>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</si>
  <si>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</si>
  <si>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</si>
  <si>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</si>
  <si>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</si>
  <si>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</si>
  <si>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</si>
  <si>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</si>
  <si>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</si>
  <si>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</si>
  <si>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</si>
  <si>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</si>
  <si>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</si>
  <si>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</si>
  <si>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</si>
  <si>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</si>
  <si>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</si>
  <si>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</si>
  <si>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</si>
  <si>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</si>
  <si>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</si>
  <si>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</si>
  <si>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</si>
  <si>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</si>
  <si>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</si>
  <si>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</si>
  <si>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</si>
  <si>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</si>
  <si>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</si>
  <si>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</si>
  <si>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</si>
  <si>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</si>
  <si>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</si>
  <si>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</si>
  <si>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</si>
  <si>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</si>
  <si>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</si>
  <si>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</si>
  <si>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</si>
  <si>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</si>
  <si>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</si>
  <si>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</si>
  <si>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</si>
  <si>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</si>
  <si>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</si>
  <si>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</si>
  <si>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</si>
  <si>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</si>
  <si>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</si>
  <si>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</si>
  <si>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</si>
  <si>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</si>
  <si>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</si>
  <si>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</si>
  <si>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</si>
  <si>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</si>
  <si>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</si>
  <si>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</si>
  <si>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</si>
  <si>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</si>
  <si>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</si>
  <si>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</si>
  <si>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</si>
  <si>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</si>
  <si>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</si>
  <si>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</si>
  <si>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</si>
  <si>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</si>
  <si>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</si>
  <si>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</si>
  <si>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</si>
  <si>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</si>
  <si>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</si>
  <si>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</si>
  <si>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</si>
  <si>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</si>
  <si>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</si>
  <si>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</si>
  <si>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</si>
  <si>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</si>
  <si>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</si>
  <si>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</si>
  <si>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</si>
  <si>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</si>
  <si>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</si>
  <si>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</si>
  <si>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</si>
  <si>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</si>
  <si>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</si>
  <si>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</si>
  <si>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</si>
  <si>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</si>
  <si>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</si>
  <si>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</si>
  <si>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</si>
  <si>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</si>
  <si>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</si>
  <si>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</si>
  <si>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</si>
  <si>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</si>
  <si>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</si>
  <si>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</si>
  <si>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</si>
  <si>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</si>
  <si>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</si>
  <si>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</si>
  <si>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</si>
  <si>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</si>
  <si>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</si>
  <si>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</si>
  <si>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</si>
  <si>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</si>
  <si>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</si>
  <si>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</si>
  <si>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</si>
  <si>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</si>
  <si>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</si>
  <si>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</si>
  <si>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</si>
  <si>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</si>
  <si>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</si>
  <si>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</si>
  <si>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</si>
  <si>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</si>
  <si>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</si>
  <si>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</si>
  <si>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</si>
  <si>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</si>
  <si>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</si>
  <si>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</si>
  <si>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</si>
  <si>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</si>
  <si>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</si>
  <si>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</si>
  <si>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</si>
  <si>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</si>
  <si>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</si>
  <si>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</si>
  <si>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</si>
  <si>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</si>
  <si>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</si>
  <si>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</si>
  <si>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</si>
  <si>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</si>
  <si>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</si>
  <si>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</si>
  <si>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</si>
  <si>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</si>
  <si>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</si>
  <si>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</si>
  <si>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</si>
  <si>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</si>
  <si>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</si>
  <si>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</si>
  <si>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</si>
  <si>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</si>
  <si>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</si>
  <si>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</si>
  <si>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</si>
  <si>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</si>
  <si>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</si>
  <si>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</si>
  <si>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</si>
  <si>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</si>
  <si>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</si>
  <si>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</si>
  <si>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</si>
  <si>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</si>
  <si>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</si>
  <si>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</si>
  <si>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</si>
  <si>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</si>
  <si>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</si>
  <si>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</si>
  <si>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</si>
  <si>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</si>
  <si>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</si>
  <si>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</si>
  <si>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</si>
  <si>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</si>
  <si>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</si>
  <si>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</si>
  <si>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</si>
  <si>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</si>
  <si>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</si>
  <si>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</si>
  <si>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</si>
  <si>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</si>
  <si>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</si>
  <si>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</si>
  <si>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</si>
  <si>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</si>
  <si>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</si>
  <si>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</si>
  <si>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</si>
  <si>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</si>
  <si>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</si>
  <si>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</si>
  <si>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</si>
  <si>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</si>
  <si>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</si>
  <si>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</si>
  <si>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</si>
  <si>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</si>
  <si>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</si>
  <si>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</si>
  <si>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</si>
  <si>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</si>
  <si>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</si>
  <si>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</si>
  <si>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</si>
  <si>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</si>
  <si>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</si>
  <si>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</si>
  <si>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</si>
  <si>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</si>
  <si>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</si>
  <si>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</si>
  <si>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</si>
  <si>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</si>
  <si>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</si>
  <si>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</si>
  <si>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</si>
  <si>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</si>
  <si>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</si>
  <si>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</si>
  <si>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</si>
  <si>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</si>
  <si>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</si>
  <si>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</si>
  <si>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</si>
  <si>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</si>
  <si>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</si>
  <si>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</si>
  <si>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</si>
  <si>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</si>
  <si>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</si>
  <si>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</si>
  <si>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</si>
  <si>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</si>
  <si>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</si>
  <si>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</si>
  <si>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</si>
  <si>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</si>
  <si>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</si>
  <si>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</si>
  <si>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</si>
  <si>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</si>
  <si>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</si>
  <si>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</si>
  <si>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</si>
  <si>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</si>
  <si>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</si>
  <si>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</si>
  <si>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</si>
  <si>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</si>
  <si>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</si>
  <si>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</si>
  <si>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</si>
  <si>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</si>
  <si>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</si>
  <si>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</si>
  <si>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</si>
  <si>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</si>
  <si>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</si>
  <si>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</si>
  <si>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</si>
  <si>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</si>
  <si>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</si>
  <si>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</si>
  <si>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</si>
  <si>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</si>
  <si>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</si>
  <si>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</si>
  <si>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</si>
  <si>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</si>
  <si>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</si>
  <si>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</si>
  <si>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</si>
  <si>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</si>
  <si>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</si>
  <si>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</si>
  <si>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</si>
  <si>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</si>
  <si>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</si>
  <si>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</si>
  <si>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</si>
  <si>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</si>
  <si>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</si>
  <si>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</si>
  <si>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</si>
  <si>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</si>
  <si>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</si>
  <si>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</si>
  <si>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</si>
  <si>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</si>
  <si>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</si>
  <si>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</si>
  <si>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</si>
  <si>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</si>
  <si>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</si>
  <si>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</si>
  <si>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</si>
  <si>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</si>
  <si>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</si>
  <si>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</si>
  <si>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</si>
  <si>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</si>
  <si>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</si>
  <si>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</si>
  <si>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</si>
  <si>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</si>
  <si>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</si>
  <si>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</si>
  <si>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</si>
  <si>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</si>
  <si>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</si>
  <si>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</si>
  <si>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</si>
  <si>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</si>
  <si>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</si>
  <si>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</si>
  <si>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</si>
  <si>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</si>
  <si>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</si>
  <si>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</si>
  <si>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</si>
  <si>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</si>
  <si>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</si>
  <si>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</si>
  <si>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</si>
  <si>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</si>
  <si>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</si>
  <si>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</si>
  <si>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</si>
  <si>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</si>
  <si>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</si>
  <si>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</si>
  <si>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</si>
  <si>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</si>
  <si>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</si>
  <si>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</si>
  <si>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</si>
  <si>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</si>
  <si>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</si>
  <si>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</si>
  <si>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</si>
  <si>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</si>
  <si>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</si>
  <si>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</si>
  <si>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</si>
  <si>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</si>
  <si>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</si>
  <si>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</si>
  <si>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</si>
  <si>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</si>
  <si>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</si>
  <si>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</si>
  <si>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</si>
  <si>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</si>
  <si>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</si>
  <si>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</si>
  <si>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</si>
  <si>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</si>
  <si>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</si>
  <si>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</si>
  <si>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</si>
  <si>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</si>
  <si>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</si>
  <si>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</si>
  <si>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</si>
  <si>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</si>
  <si>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</si>
  <si>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</si>
  <si>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</si>
  <si>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</si>
  <si>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</si>
  <si>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</si>
  <si>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</si>
  <si>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</si>
  <si>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</si>
  <si>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</si>
  <si>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</si>
  <si>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</si>
  <si>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</si>
  <si>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</si>
  <si>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</si>
  <si>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</si>
  <si>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</si>
  <si>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</si>
  <si>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</si>
  <si>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</si>
  <si>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</si>
  <si>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</si>
  <si>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</si>
  <si>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</si>
  <si>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</si>
  <si>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</si>
  <si>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</si>
  <si>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</si>
  <si>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</si>
  <si>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</si>
  <si>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</si>
  <si>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</si>
  <si>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</si>
  <si>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</si>
  <si>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</si>
  <si>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</si>
  <si>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</si>
  <si>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</si>
  <si>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</si>
  <si>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</si>
  <si>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</si>
  <si>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</si>
  <si>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</si>
  <si>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</si>
  <si>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</si>
  <si>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</si>
  <si>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</si>
  <si>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</si>
  <si>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</si>
  <si>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</si>
  <si>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</si>
  <si>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</si>
  <si>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</si>
  <si>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</si>
  <si>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</si>
  <si>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</si>
  <si>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</si>
  <si>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</si>
  <si>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</si>
  <si>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</si>
  <si>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</si>
  <si>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</si>
  <si>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</si>
  <si>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</si>
  <si>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</si>
  <si>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</si>
  <si>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</si>
  <si>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</si>
  <si>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</si>
  <si>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</si>
  <si>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</si>
  <si>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</si>
  <si>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</si>
  <si>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</si>
  <si>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</si>
  <si>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</si>
  <si>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</si>
  <si>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</si>
  <si>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</si>
  <si>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</si>
  <si>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</si>
  <si>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</si>
  <si>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</si>
  <si>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</si>
  <si>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</si>
  <si>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</si>
  <si>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</si>
  <si>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</si>
  <si>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</si>
  <si>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</si>
  <si>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</si>
  <si>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</si>
  <si>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</si>
  <si>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</si>
  <si>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</si>
  <si>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</si>
  <si>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</si>
  <si>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</si>
  <si>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</si>
  <si>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</si>
  <si>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</si>
  <si>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</si>
  <si>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</si>
  <si>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</si>
  <si>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</si>
  <si>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</si>
  <si>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</si>
  <si>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</si>
  <si>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</si>
  <si>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</si>
  <si>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</si>
  <si>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</si>
  <si>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</si>
  <si>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</si>
  <si>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</si>
  <si>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</si>
  <si>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</si>
  <si>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</si>
  <si>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</si>
  <si>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</si>
  <si>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</si>
  <si>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</si>
  <si>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</si>
  <si>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</si>
  <si>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</si>
  <si>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</si>
  <si>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</si>
  <si>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</si>
  <si>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</si>
  <si>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</si>
  <si>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</si>
  <si>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</si>
  <si>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</si>
  <si>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</si>
  <si>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</si>
  <si>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</si>
  <si>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</si>
  <si>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</si>
  <si>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</si>
  <si>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</si>
  <si>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</si>
  <si>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</si>
  <si>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</si>
  <si>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</si>
  <si>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</si>
  <si>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</si>
  <si>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</si>
  <si>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</si>
  <si>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</si>
  <si>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</si>
  <si>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</si>
  <si>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</si>
  <si>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</si>
  <si>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</si>
  <si>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</si>
  <si>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</si>
  <si>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</si>
  <si>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</si>
  <si>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</si>
  <si>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</si>
  <si>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</si>
  <si>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</si>
  <si>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</si>
  <si>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</si>
  <si>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</si>
  <si>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</si>
  <si>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</si>
  <si>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</si>
  <si>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</si>
  <si>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</si>
  <si>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</si>
  <si>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</si>
  <si>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</si>
  <si>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</si>
  <si>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</si>
  <si>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</si>
  <si>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</si>
  <si>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</si>
  <si>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</si>
  <si>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</si>
  <si>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</si>
  <si>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</si>
  <si>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</si>
  <si>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</si>
  <si>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</si>
  <si>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</si>
  <si>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</si>
  <si>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</si>
  <si>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</si>
  <si>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</si>
  <si>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</si>
  <si>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</si>
  <si>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</si>
  <si>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</si>
  <si>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</si>
  <si>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</si>
  <si>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</si>
  <si>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</si>
  <si>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</si>
  <si>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</si>
  <si>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</si>
  <si>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</si>
  <si>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</si>
  <si>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</si>
  <si>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</si>
  <si>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</si>
  <si>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</si>
  <si>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</si>
  <si>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</si>
  <si>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</si>
  <si>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</si>
  <si>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</si>
  <si>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</si>
  <si>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</si>
  <si>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</si>
  <si>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</si>
  <si>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</si>
  <si>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</si>
  <si>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</si>
  <si>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</si>
  <si>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</si>
  <si>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</si>
  <si>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</si>
  <si>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</si>
  <si>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</si>
  <si>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</si>
  <si>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</si>
  <si>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</si>
  <si>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</si>
  <si>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</si>
  <si>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</si>
  <si>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</si>
  <si>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</si>
  <si>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</si>
  <si>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</si>
  <si>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</si>
  <si>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</si>
  <si>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</si>
  <si>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</si>
  <si>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</si>
  <si>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</si>
  <si>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</si>
  <si>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</si>
  <si>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</si>
  <si>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</si>
  <si>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</si>
  <si>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</si>
  <si>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</si>
  <si>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</si>
  <si>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</si>
  <si>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</si>
  <si>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</si>
  <si>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</si>
  <si>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</si>
  <si>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</si>
  <si>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</si>
  <si>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</si>
  <si>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</si>
  <si>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</si>
  <si>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</si>
  <si>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</si>
  <si>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</si>
  <si>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</si>
  <si>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</si>
  <si>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</si>
  <si>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</si>
  <si>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</si>
  <si>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</si>
  <si>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</si>
  <si>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</si>
  <si>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</si>
  <si>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</si>
  <si>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</si>
  <si>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</si>
  <si>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</si>
  <si>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</si>
  <si>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</si>
  <si>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</si>
  <si>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</si>
  <si>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</si>
  <si>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</si>
  <si>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</si>
  <si>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</si>
  <si>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</si>
  <si>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</si>
  <si>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</si>
  <si>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</si>
  <si>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</si>
  <si>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</si>
  <si>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</si>
  <si>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</si>
  <si>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</si>
  <si>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</si>
  <si>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</si>
  <si>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</si>
  <si>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</si>
  <si>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</si>
  <si>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</si>
  <si>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</si>
  <si>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</si>
  <si>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</si>
  <si>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</si>
  <si>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</si>
  <si>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</si>
  <si>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</si>
  <si>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</si>
  <si>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</si>
  <si>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</si>
  <si>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</si>
  <si>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</si>
  <si>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</si>
  <si>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</si>
  <si>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</si>
  <si>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</si>
  <si>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</si>
  <si>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</si>
  <si>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</si>
  <si>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</si>
  <si>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</si>
  <si>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</si>
  <si>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</si>
  <si>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</si>
  <si>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</si>
  <si>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</si>
  <si>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</si>
  <si>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</si>
  <si>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</si>
  <si>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</si>
  <si>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</si>
  <si>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</si>
  <si>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</si>
  <si>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</si>
  <si>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</si>
  <si>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</si>
  <si>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</si>
  <si>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</si>
  <si>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</si>
  <si>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</si>
  <si>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</si>
  <si>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</si>
  <si>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</si>
  <si>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</si>
  <si>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</si>
  <si>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</si>
  <si>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</si>
  <si>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</si>
  <si>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</si>
  <si>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</si>
  <si>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</si>
  <si>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</si>
  <si>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</si>
  <si>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</si>
  <si>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</si>
  <si>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</si>
  <si>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</si>
  <si>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</si>
  <si>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</si>
  <si>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</si>
  <si>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</si>
  <si>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</si>
  <si>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</si>
  <si>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</si>
  <si>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</si>
  <si>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</si>
  <si>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</si>
  <si>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</si>
  <si>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</si>
  <si>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</si>
  <si>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</si>
  <si>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</si>
  <si>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</si>
  <si>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</si>
  <si>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</si>
  <si>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</si>
  <si>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</si>
  <si>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</si>
  <si>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</si>
  <si>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</si>
  <si>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</si>
  <si>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</si>
  <si>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</si>
  <si>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</si>
  <si>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</si>
  <si>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</si>
  <si>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</si>
  <si>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</si>
  <si>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</si>
  <si>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</si>
  <si>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</si>
  <si>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</si>
  <si>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</si>
  <si>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</si>
  <si>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</si>
  <si>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</si>
  <si>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</si>
  <si>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</si>
  <si>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</si>
  <si>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</si>
  <si>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</si>
  <si>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</si>
  <si>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</si>
  <si>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</si>
  <si>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</si>
  <si>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</si>
  <si>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</si>
  <si>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</si>
  <si>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</si>
  <si>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</si>
  <si>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</si>
  <si>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</si>
  <si>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</si>
  <si>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</si>
  <si>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</si>
  <si>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</si>
  <si>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</si>
  <si>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</si>
  <si>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</si>
  <si>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</si>
  <si>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</si>
  <si>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</si>
  <si>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</si>
  <si>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</si>
  <si>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</si>
  <si>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</si>
  <si>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</si>
  <si>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</si>
  <si>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</si>
  <si>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</si>
  <si>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</si>
  <si>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</si>
  <si>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</si>
  <si>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</si>
  <si>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</si>
  <si>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</si>
  <si>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</si>
  <si>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</si>
  <si>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</si>
  <si>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</si>
  <si>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</si>
  <si>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</si>
  <si>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</si>
  <si>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</si>
  <si>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</si>
  <si>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</si>
  <si>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</si>
  <si>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</si>
  <si>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</si>
  <si>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</si>
  <si>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</si>
  <si>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</si>
  <si>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</si>
  <si>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</si>
  <si>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</si>
  <si>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</si>
  <si>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</si>
  <si>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</si>
  <si>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</si>
  <si>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</si>
  <si>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</si>
  <si>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</si>
  <si>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</si>
  <si>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</si>
  <si>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</si>
  <si>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</si>
  <si>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</si>
  <si>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</si>
  <si>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</si>
  <si>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</si>
  <si>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</si>
  <si>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</si>
  <si>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</si>
  <si>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</si>
  <si>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</si>
  <si>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</si>
  <si>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</si>
  <si>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</si>
  <si>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</si>
  <si>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</si>
  <si>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</si>
  <si>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</si>
  <si>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</si>
  <si>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</si>
  <si>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</si>
  <si>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</si>
  <si>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</si>
  <si>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</si>
  <si>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</si>
  <si>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</si>
  <si>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</si>
  <si>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</si>
  <si>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</si>
  <si>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</si>
  <si>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</si>
  <si>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</si>
  <si>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</si>
  <si>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</si>
  <si>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</si>
  <si>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</si>
  <si>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</si>
  <si>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</si>
  <si>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</si>
  <si>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</si>
  <si>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</si>
  <si>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</si>
  <si>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</si>
  <si>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</si>
  <si>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</si>
  <si>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</si>
  <si>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</si>
  <si>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</si>
  <si>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</si>
  <si>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</si>
  <si>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</si>
  <si>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</si>
  <si>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</si>
  <si>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</si>
  <si>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</si>
  <si>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</si>
  <si>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</si>
  <si>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</si>
  <si>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</si>
  <si>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</si>
  <si>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</si>
  <si>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</si>
  <si>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</si>
  <si>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</si>
  <si>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</si>
  <si>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</si>
  <si>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</si>
  <si>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</si>
  <si>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</si>
  <si>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</si>
  <si>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</si>
  <si>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</si>
  <si>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</si>
  <si>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</si>
  <si>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</si>
  <si>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</si>
  <si>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</si>
  <si>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</si>
  <si>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</si>
  <si>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</si>
  <si>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</si>
  <si>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</si>
  <si>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</si>
  <si>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</si>
  <si>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</si>
  <si>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</si>
  <si>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</si>
  <si>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</si>
  <si>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</si>
  <si>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</si>
  <si>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</si>
  <si>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</si>
  <si>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</si>
  <si>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</si>
  <si>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</si>
  <si>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</si>
  <si>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</si>
  <si>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</si>
  <si>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</si>
  <si>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</si>
  <si>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</si>
  <si>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</si>
  <si>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</si>
  <si>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</si>
  <si>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</si>
  <si>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</si>
  <si>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</si>
  <si>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</si>
  <si>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</si>
  <si>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</si>
  <si>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</si>
  <si>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</si>
  <si>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</si>
  <si>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</si>
  <si>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</si>
  <si>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</si>
  <si>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</si>
  <si>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</si>
  <si>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</si>
  <si>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</si>
  <si>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</si>
  <si>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</si>
  <si>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</si>
  <si>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</si>
  <si>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</si>
  <si>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</si>
  <si>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</si>
  <si>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</si>
  <si>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</si>
  <si>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</si>
  <si>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</si>
  <si>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</si>
  <si>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</si>
  <si>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</si>
  <si>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</si>
  <si>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</si>
  <si>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</si>
  <si>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</si>
  <si>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</si>
  <si>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</si>
  <si>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</si>
  <si>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</si>
  <si>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</si>
  <si>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</si>
  <si>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</si>
  <si>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</si>
  <si>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</si>
  <si>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</si>
  <si>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</si>
  <si>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</si>
  <si>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</si>
  <si>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</si>
  <si>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</si>
  <si>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</si>
  <si>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</si>
  <si>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</si>
  <si>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</si>
  <si>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</si>
  <si>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</si>
  <si>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</si>
  <si>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</si>
  <si>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</si>
  <si>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</si>
  <si>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</si>
  <si>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</si>
  <si>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</si>
  <si>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</si>
  <si>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</si>
  <si>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</si>
  <si>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</si>
  <si>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</si>
  <si>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</si>
  <si>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</si>
  <si>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</si>
  <si>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</si>
  <si>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</si>
  <si>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</si>
  <si>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</si>
  <si>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</si>
  <si>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</si>
  <si>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</si>
  <si>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</si>
  <si>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</si>
  <si>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</si>
  <si>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</si>
  <si>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</si>
  <si>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</si>
  <si>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</si>
  <si>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</si>
  <si>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</si>
  <si>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</si>
  <si>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</si>
  <si>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</si>
  <si>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</si>
  <si>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</si>
  <si>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</si>
  <si>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</si>
  <si>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</si>
  <si>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</si>
  <si>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</si>
  <si>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</si>
  <si>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</si>
  <si>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</si>
  <si>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</si>
  <si>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</si>
  <si>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</si>
  <si>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</si>
  <si>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</si>
  <si>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</si>
  <si>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</si>
  <si>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</si>
  <si>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</si>
  <si>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</si>
  <si>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</si>
  <si>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</si>
  <si>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</si>
  <si>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</si>
  <si>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</si>
  <si>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</si>
  <si>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</si>
  <si>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</si>
  <si>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</si>
  <si>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</si>
  <si>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</si>
  <si>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</si>
  <si>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</si>
  <si>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</si>
  <si>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</si>
  <si>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</si>
  <si>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</si>
  <si>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</si>
  <si>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</si>
  <si>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</si>
  <si>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</si>
  <si>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</si>
  <si>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</si>
  <si>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</si>
  <si>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</si>
  <si>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</si>
  <si>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</si>
  <si>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</si>
  <si>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</si>
  <si>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</si>
  <si>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</si>
  <si>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</si>
  <si>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</si>
  <si>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</si>
  <si>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</si>
  <si>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</si>
  <si>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</si>
  <si>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</si>
  <si>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</si>
  <si>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</si>
  <si>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</si>
  <si>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</si>
  <si>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</si>
  <si>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</si>
  <si>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</si>
  <si>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</si>
  <si>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</si>
  <si>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</si>
  <si>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</si>
  <si>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</si>
  <si>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</si>
  <si>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</si>
  <si>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</si>
  <si>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</si>
  <si>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</si>
  <si>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</si>
  <si>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</si>
  <si>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</si>
  <si>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</si>
  <si>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</si>
  <si>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</si>
  <si>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</si>
  <si>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</si>
  <si>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</si>
  <si>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</si>
  <si>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</si>
  <si>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</si>
  <si>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</si>
  <si>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</si>
  <si>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</si>
  <si>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</si>
  <si>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</si>
  <si>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</si>
  <si>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</si>
  <si>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</si>
  <si>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</si>
  <si>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</si>
  <si>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</si>
  <si>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</si>
  <si>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</si>
  <si>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</si>
  <si>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</si>
  <si>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</si>
  <si>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</si>
  <si>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</si>
  <si>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</si>
  <si>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</si>
  <si>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</si>
  <si>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</si>
  <si>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</si>
  <si>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As the main component of copper alloy</t>
  </si>
  <si>
    <t>Nickel plating on metal surface</t>
  </si>
  <si>
    <t>100%</t>
  </si>
  <si>
    <t>E-tec All Product</t>
    <phoneticPr fontId="128" type="noConversion"/>
  </si>
  <si>
    <t>CID003878</t>
    <phoneticPr fontId="84" type="noConversion"/>
  </si>
  <si>
    <t>CMOC Kisanfu Mining SARL</t>
    <phoneticPr fontId="84" type="noConversion"/>
  </si>
  <si>
    <t>CID003948</t>
    <phoneticPr fontId="84" type="noConversion"/>
  </si>
  <si>
    <t>La Compagnie de Traitement des Rejets de Kingamyambo S.A. (Metalkol S.A.)</t>
    <phoneticPr fontId="84" type="noConversion"/>
  </si>
  <si>
    <t>PT DEBONAIR NICKEL INDONESIA</t>
    <phoneticPr fontId="84" type="noConversion"/>
  </si>
  <si>
    <t>E-tec Interconnect AG</t>
  </si>
  <si>
    <t>Friedhofstrasse 1, 2543 Lengnau, Switzerland</t>
  </si>
  <si>
    <t>Pablo Rodriguez</t>
  </si>
  <si>
    <t>request@e-tec.com</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</si>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</sst>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 #,##0\ &quot;€&quot;_-;\-* #,##0\ &quot;€&quot;_-;_-* &quot;-&quot;\ &quot;€&quot;_-;_-@_-"/>
    <numFmt numFmtId="167" formatCode="_-* #,##0.00\ &quot;€&quot;_-;\-* #,##0.00\ &quot;€&quot;_-;_-* &quot;-&quot;??\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_-* #,##0\ _€_-;\-* #,##0\ _€_-;_-* &quot;-&quot;\ _€_-;_-@_-"/>
    <numFmt numFmtId="175" formatCode="_-* #,##0.00\ _€_-;\-* #,##0.00\ _€_-;_-* &quot;-&quot;??\ _€_-;_-@_-"/>
    <numFmt numFmtId="176" formatCode="_-&quot;€&quot;\ * #,##0_-;\-&quot;€&quot;\ * #,##0_-;_-&quot;€&quot;\ * &quot;-&quot;_-;_-@_-"/>
    <numFmt numFmtId="177" formatCode="_-&quot;€&quot;\ * #,##0.00_-;\-&quot;€&quot;\ * #,##0.00_-;_-&quot;€&quot;\ * &quot;-&quot;??_-;_-@_-"/>
    <numFmt numFmtId="178" formatCode="0.0"/>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2"/>
      <name val="新細明體"/>
      <family val="1"/>
      <charset val="136"/>
    </font>
    <font>
      <sz val="9"/>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32">
    <xf numFmtId="0" fontId="0" fillId="0" borderId="0"/>
    <xf numFmtId="9" fontId="4" fillId="0" borderId="0" applyFont="0" applyFill="0" applyBorder="0" applyAlignment="0" applyProtection="0"/>
    <xf numFmtId="170" fontId="4" fillId="0" borderId="0" applyFont="0" applyFill="0" applyBorder="0" applyAlignment="0" applyProtection="0"/>
    <xf numFmtId="168" fontId="4" fillId="0" borderId="0" applyFont="0" applyFill="0" applyBorder="0" applyAlignment="0" applyProtection="0"/>
    <xf numFmtId="171" fontId="4" fillId="0" borderId="0" applyFont="0" applyFill="0" applyBorder="0" applyAlignment="0" applyProtection="0"/>
    <xf numFmtId="169"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9" fontId="13" fillId="0" borderId="0" applyFont="0" applyFill="0" applyBorder="0" applyAlignment="0" applyProtection="0"/>
    <xf numFmtId="41" fontId="13" fillId="0" borderId="0" applyFont="0" applyFill="0" applyBorder="0" applyAlignment="0" applyProtection="0"/>
    <xf numFmtId="174" fontId="13" fillId="0" borderId="0" applyFont="0" applyFill="0" applyBorder="0" applyAlignment="0" applyProtection="0"/>
    <xf numFmtId="171"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1"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5" fontId="13" fillId="0" borderId="0" applyFont="0" applyFill="0" applyBorder="0" applyAlignment="0" applyProtection="0"/>
    <xf numFmtId="171"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1"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1"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1"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64"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0"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0"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7" fontId="13" fillId="0" borderId="0" applyFont="0" applyFill="0" applyBorder="0" applyAlignment="0" applyProtection="0"/>
    <xf numFmtId="170"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0"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0"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0"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2" fontId="4" fillId="0" borderId="0"/>
    <xf numFmtId="0" fontId="82" fillId="0" borderId="0"/>
    <xf numFmtId="0" fontId="82" fillId="0" borderId="0"/>
    <xf numFmtId="17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2" fontId="4" fillId="0" borderId="0"/>
    <xf numFmtId="0" fontId="10" fillId="0" borderId="0"/>
    <xf numFmtId="172" fontId="82" fillId="0" borderId="0"/>
    <xf numFmtId="0" fontId="5" fillId="0" borderId="0"/>
    <xf numFmtId="0" fontId="5" fillId="0" borderId="0"/>
    <xf numFmtId="172" fontId="10" fillId="0" borderId="0"/>
    <xf numFmtId="0" fontId="5" fillId="0" borderId="0"/>
    <xf numFmtId="0" fontId="10" fillId="0" borderId="0"/>
    <xf numFmtId="0" fontId="5" fillId="0" borderId="0"/>
    <xf numFmtId="0" fontId="66" fillId="0" borderId="0">
      <alignment vertical="center"/>
    </xf>
    <xf numFmtId="17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2" fontId="4" fillId="0" borderId="0"/>
    <xf numFmtId="17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2" fontId="13" fillId="0" borderId="0"/>
    <xf numFmtId="0" fontId="82" fillId="0" borderId="0"/>
    <xf numFmtId="0" fontId="82" fillId="0" borderId="0"/>
    <xf numFmtId="0" fontId="82" fillId="0" borderId="0"/>
    <xf numFmtId="17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9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2" fontId="0" fillId="45" borderId="13" xfId="0" applyNumberFormat="1" applyFill="1" applyBorder="1" applyAlignment="1">
      <alignment vertical="top" wrapText="1"/>
    </xf>
    <xf numFmtId="172" fontId="0" fillId="45" borderId="0" xfId="0" applyNumberFormat="1" applyFill="1"/>
    <xf numFmtId="172" fontId="12" fillId="45" borderId="0" xfId="0" applyNumberFormat="1" applyFont="1" applyFill="1"/>
    <xf numFmtId="17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2" fontId="7" fillId="45" borderId="0" xfId="0" applyNumberFormat="1" applyFont="1" applyFill="1" applyAlignment="1">
      <alignment horizontal="center" vertical="center" wrapText="1"/>
    </xf>
    <xf numFmtId="0" fontId="0" fillId="45" borderId="0" xfId="0" applyFill="1" applyAlignment="1">
      <alignment horizontal="center" vertical="center"/>
    </xf>
    <xf numFmtId="17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0" fillId="0" borderId="0" xfId="0" applyAlignment="1" applyProtection="1">
      <alignmen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0" fontId="18" fillId="45" borderId="11" xfId="0"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27" fillId="0" borderId="84" xfId="0" applyFont="1" applyBorder="1" applyAlignment="1" applyProtection="1">
      <alignment horizontal="left"/>
      <protection locked="0"/>
    </xf>
    <xf numFmtId="0" fontId="127" fillId="0" borderId="85" xfId="0" applyFont="1" applyBorder="1" applyAlignment="1" applyProtection="1">
      <alignment horizontal="left"/>
      <protection locked="0"/>
    </xf>
    <xf numFmtId="0" fontId="127" fillId="0" borderId="86" xfId="0" applyFont="1" applyBorder="1" applyAlignment="1" applyProtection="1">
      <alignment horizontal="left"/>
      <protection locked="0"/>
    </xf>
    <xf numFmtId="0" fontId="17" fillId="45" borderId="25" xfId="0" applyFont="1" applyFill="1" applyBorder="1" applyAlignment="1" applyProtection="1">
      <alignment horizontal="center" wrapText="1"/>
      <protection hidden="1"/>
    </xf>
    <xf numFmtId="173" fontId="17" fillId="45" borderId="31" xfId="0" applyNumberFormat="1" applyFont="1" applyFill="1" applyBorder="1" applyAlignment="1" applyProtection="1">
      <alignment horizontal="center" wrapText="1"/>
      <protection locked="0"/>
    </xf>
    <xf numFmtId="173"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8" fillId="45" borderId="26"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4" fillId="45" borderId="56" xfId="521" applyFont="1" applyFill="1" applyBorder="1" applyAlignment="1" applyProtection="1">
      <alignment horizontal="left" vertical="center" wrapText="1"/>
      <protection locked="0"/>
    </xf>
    <xf numFmtId="0" fontId="14" fillId="45" borderId="11" xfId="521" applyFont="1" applyFill="1" applyBorder="1" applyAlignment="1" applyProtection="1">
      <alignment horizontal="left" vertical="center" wrapText="1"/>
      <protection locked="0"/>
    </xf>
    <xf numFmtId="0" fontId="14" fillId="45" borderId="33" xfId="521" applyFont="1" applyFill="1" applyBorder="1" applyAlignment="1" applyProtection="1">
      <alignment horizontal="left" vertical="center" wrapText="1"/>
      <protection locked="0"/>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4" fillId="45" borderId="56" xfId="831" applyFill="1" applyBorder="1" applyAlignment="1" applyProtection="1">
      <alignment horizontal="left" vertical="center" wrapText="1"/>
      <protection locked="0"/>
    </xf>
    <xf numFmtId="0" fontId="114" fillId="45" borderId="57" xfId="831" applyFill="1" applyBorder="1" applyAlignment="1" applyProtection="1">
      <alignment horizontal="left" vertical="center" wrapText="1"/>
      <protection locked="0"/>
    </xf>
  </cellXfs>
  <cellStyles count="832">
    <cellStyle name="20 % - Accent1" xfId="687" builtinId="30" customBuiltin="1"/>
    <cellStyle name="20 % - Accent2" xfId="691" builtinId="34" customBuiltin="1"/>
    <cellStyle name="20 % - Accent3" xfId="695" builtinId="38" customBuiltin="1"/>
    <cellStyle name="20 % - Accent4" xfId="699" builtinId="42" customBuiltin="1"/>
    <cellStyle name="20 % - Accent5" xfId="703" builtinId="46" customBuiltin="1"/>
    <cellStyle name="20 % - Acc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ccent1" xfId="688" builtinId="31" customBuiltin="1"/>
    <cellStyle name="40 % - Accent2" xfId="692" builtinId="35" customBuiltin="1"/>
    <cellStyle name="40 % - Accent3" xfId="696" builtinId="39" customBuiltin="1"/>
    <cellStyle name="40 % - Accent4" xfId="700" builtinId="43" customBuiltin="1"/>
    <cellStyle name="40 % - Accent5" xfId="704" builtinId="47" customBuiltin="1"/>
    <cellStyle name="40 % - Acc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ccent1" xfId="689" builtinId="32" customBuiltin="1"/>
    <cellStyle name="60 % - Accent2" xfId="693" builtinId="36" customBuiltin="1"/>
    <cellStyle name="60 % - Accent3" xfId="697" builtinId="40" customBuiltin="1"/>
    <cellStyle name="60 % - Accent4" xfId="701" builtinId="44" customBuiltin="1"/>
    <cellStyle name="60 % - Accent5" xfId="705" builtinId="48" customBuiltin="1"/>
    <cellStyle name="60 % - Acc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Avertissement" xfId="683" builtinId="1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 xfId="680" builtinId="22" customBuiltin="1"/>
    <cellStyle name="Calculation 2" xfId="32" xr:uid="{00000000-0005-0000-0000-00004E000000}"/>
    <cellStyle name="Calculation 2 2" xfId="622" xr:uid="{00000000-0005-0000-0000-00004F000000}"/>
    <cellStyle name="Cellule liée"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trée"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Insatisfaisant" xfId="676" builtinId="27" customBuiltin="1"/>
    <cellStyle name="Lien hypertexte" xfId="831" builtinId="8"/>
    <cellStyle name="Linked Cell 2" xfId="500" xr:uid="{00000000-0005-0000-0000-00003B020000}"/>
    <cellStyle name="Neutral 2" xfId="501" xr:uid="{00000000-0005-0000-0000-00003D020000}"/>
    <cellStyle name="Neutral 2 2" xfId="633" xr:uid="{00000000-0005-0000-0000-00003E020000}"/>
    <cellStyle name="Neutre" xfId="677" builtinId="28" customBuiltin="1"/>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atisfaisant" xfId="675" builtinId="26" customBuiltin="1"/>
    <cellStyle name="Sortie" xfId="679" builtinId="21" customBuiltin="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xte explicatif" xfId="684" builtinId="53" customBuiltin="1"/>
    <cellStyle name="Title 2" xfId="588" xr:uid="{00000000-0005-0000-0000-0000BF020000}"/>
    <cellStyle name="Titre" xfId="670" builtinId="15" customBuiltin="1"/>
    <cellStyle name="Titre 1" xfId="671" builtinId="16" customBuiltin="1"/>
    <cellStyle name="Titre 2" xfId="672" builtinId="17" customBuiltin="1"/>
    <cellStyle name="Titre 3" xfId="673" builtinId="18" customBuiltin="1"/>
    <cellStyle name="Titre 4" xfId="674" builtinId="19" customBuiltin="1"/>
    <cellStyle name="Total" xfId="685" builtinId="25" customBuiltin="1"/>
    <cellStyle name="Total 2" xfId="589" xr:uid="{00000000-0005-0000-0000-0000C1020000}"/>
    <cellStyle name="Vérification" xfId="682" builtinId="23"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7">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theme="1" tint="0.499984740745262"/>
        </patternFill>
      </fill>
    </dxf>
    <dxf>
      <font>
        <color auto="1"/>
      </font>
      <fill>
        <patternFill>
          <bgColor rgb="FFFF0000"/>
        </patternFill>
      </fill>
    </dxf>
    <dxf>
      <fill>
        <patternFill>
          <bgColor rgb="FFFFFF00"/>
        </patternFill>
      </fill>
    </dxf>
    <dxf>
      <fill>
        <patternFill>
          <bgColor rgb="FFFF0000"/>
        </patternFill>
      </fill>
    </dxf>
    <dxf>
      <fill>
        <patternFill>
          <bgColor theme="0" tint="-0.499984740745262"/>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equest@e-tec.com" TargetMode="External"/><Relationship Id="rId1" Type="http://schemas.openxmlformats.org/officeDocument/2006/relationships/hyperlink" Target="mailto:request@e-te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baseColWidth="10"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9"/>
      <c r="B2" s="1" t="s">
        <v>1</v>
      </c>
      <c r="C2" s="2"/>
      <c r="D2" s="145"/>
      <c r="E2" s="2"/>
      <c r="F2" s="2"/>
      <c r="G2" s="24"/>
    </row>
    <row r="3" spans="1:7">
      <c r="A3" s="389"/>
      <c r="B3" s="2" t="s">
        <v>2</v>
      </c>
      <c r="C3" s="1"/>
      <c r="D3" s="146"/>
      <c r="E3" s="2"/>
      <c r="F3" s="1"/>
      <c r="G3" s="24"/>
    </row>
    <row r="4" spans="1:7" ht="15">
      <c r="A4" s="389"/>
      <c r="B4" s="182" t="s">
        <v>3</v>
      </c>
      <c r="C4" s="183"/>
      <c r="D4" s="184"/>
      <c r="E4" s="2"/>
      <c r="F4" s="183"/>
      <c r="G4" s="24"/>
    </row>
    <row r="5" spans="1:7">
      <c r="A5" s="389"/>
      <c r="B5" s="188" t="s">
        <v>4</v>
      </c>
      <c r="C5" s="185"/>
      <c r="D5" s="186"/>
      <c r="E5" s="2"/>
      <c r="F5" s="185"/>
      <c r="G5" s="24"/>
    </row>
    <row r="6" spans="1:7">
      <c r="A6" s="389"/>
      <c r="B6" s="2"/>
      <c r="C6" s="2"/>
      <c r="D6" s="145"/>
      <c r="E6" s="2"/>
      <c r="F6" s="2"/>
      <c r="G6" s="24"/>
    </row>
    <row r="7" spans="1:7">
      <c r="A7" s="389"/>
      <c r="B7" s="2"/>
      <c r="C7" s="2"/>
      <c r="D7" s="145"/>
      <c r="E7" s="2"/>
      <c r="F7" s="2"/>
      <c r="G7" s="24"/>
    </row>
    <row r="8" spans="1:7">
      <c r="A8" s="389"/>
      <c r="B8" s="2"/>
      <c r="C8" s="2"/>
      <c r="D8" s="145"/>
      <c r="E8" s="2"/>
      <c r="F8" s="2"/>
      <c r="G8" s="24"/>
    </row>
    <row r="9" spans="1:7" ht="20.25" customHeight="1">
      <c r="A9" s="389"/>
      <c r="B9" s="391" t="s">
        <v>5</v>
      </c>
      <c r="C9" s="391"/>
      <c r="D9" s="391"/>
      <c r="E9" s="391"/>
      <c r="F9" s="391"/>
      <c r="G9" s="24"/>
    </row>
    <row r="10" spans="1:7" ht="27" customHeight="1">
      <c r="A10" s="389"/>
      <c r="B10" s="392" t="s">
        <v>6</v>
      </c>
      <c r="C10" s="392"/>
      <c r="D10" s="392"/>
      <c r="E10" s="392"/>
      <c r="F10" s="392"/>
      <c r="G10" s="24"/>
    </row>
    <row r="11" spans="1:7" ht="82.5" customHeight="1">
      <c r="A11" s="389"/>
      <c r="B11" s="393"/>
      <c r="C11" s="393"/>
      <c r="D11" s="393"/>
      <c r="E11" s="393"/>
      <c r="F11" s="393"/>
      <c r="G11" s="24"/>
    </row>
    <row r="12" spans="1:7">
      <c r="A12" s="389"/>
      <c r="B12" s="172" t="s">
        <v>7</v>
      </c>
      <c r="C12" s="173" t="s">
        <v>8</v>
      </c>
      <c r="D12" s="174" t="s">
        <v>9</v>
      </c>
      <c r="E12" s="173" t="s">
        <v>10</v>
      </c>
      <c r="F12" s="173" t="s">
        <v>11</v>
      </c>
      <c r="G12" s="24"/>
    </row>
    <row r="13" spans="1:7" ht="57.5">
      <c r="A13" s="389"/>
      <c r="B13" s="285">
        <v>1</v>
      </c>
      <c r="C13" s="223" t="s">
        <v>12</v>
      </c>
      <c r="D13" s="224">
        <v>44489</v>
      </c>
      <c r="E13" s="223" t="s">
        <v>12216</v>
      </c>
      <c r="F13" s="225" t="s">
        <v>12225</v>
      </c>
      <c r="G13" s="24"/>
    </row>
    <row r="14" spans="1:7" ht="57.5">
      <c r="A14" s="389"/>
      <c r="B14" s="222">
        <v>1.01</v>
      </c>
      <c r="C14" s="223" t="s">
        <v>12</v>
      </c>
      <c r="D14" s="224">
        <v>44523</v>
      </c>
      <c r="E14" s="223" t="s">
        <v>12217</v>
      </c>
      <c r="F14" s="225" t="s">
        <v>12225</v>
      </c>
      <c r="G14" s="24"/>
    </row>
    <row r="15" spans="1:7" ht="57.5">
      <c r="A15" s="389"/>
      <c r="B15" s="222">
        <v>1.02</v>
      </c>
      <c r="C15" s="223" t="s">
        <v>12</v>
      </c>
      <c r="D15" s="224">
        <v>44553</v>
      </c>
      <c r="E15" s="223" t="s">
        <v>12218</v>
      </c>
      <c r="F15" s="225" t="s">
        <v>12225</v>
      </c>
      <c r="G15" s="24"/>
    </row>
    <row r="16" spans="1:7" ht="92">
      <c r="A16" s="389"/>
      <c r="B16" s="222">
        <v>1.1000000000000001</v>
      </c>
      <c r="C16" s="223" t="s">
        <v>12</v>
      </c>
      <c r="D16" s="224">
        <v>44848</v>
      </c>
      <c r="E16" s="223" t="s">
        <v>12219</v>
      </c>
      <c r="F16" s="225" t="s">
        <v>12226</v>
      </c>
      <c r="G16" s="24"/>
    </row>
    <row r="17" spans="1:7" ht="57.5">
      <c r="A17" s="389"/>
      <c r="B17" s="222">
        <v>1.1100000000000001</v>
      </c>
      <c r="C17" s="223" t="s">
        <v>12</v>
      </c>
      <c r="D17" s="224">
        <v>44869</v>
      </c>
      <c r="E17" s="223" t="s">
        <v>12220</v>
      </c>
      <c r="F17" s="225" t="s">
        <v>12226</v>
      </c>
      <c r="G17" s="24"/>
    </row>
    <row r="18" spans="1:7" ht="57.5">
      <c r="A18" s="389"/>
      <c r="B18" s="222">
        <v>1.2</v>
      </c>
      <c r="C18" s="223" t="s">
        <v>12</v>
      </c>
      <c r="D18" s="224">
        <v>45058</v>
      </c>
      <c r="E18" s="223" t="s">
        <v>12269</v>
      </c>
      <c r="F18" s="225" t="s">
        <v>12227</v>
      </c>
      <c r="G18" s="24"/>
    </row>
    <row r="19" spans="1:7" ht="57.5">
      <c r="A19" s="389"/>
      <c r="B19" s="222">
        <v>1.3</v>
      </c>
      <c r="C19" s="223" t="s">
        <v>12</v>
      </c>
      <c r="D19" s="224">
        <v>45408</v>
      </c>
      <c r="E19" s="286" t="s">
        <v>20008</v>
      </c>
      <c r="F19" s="225" t="s">
        <v>12270</v>
      </c>
      <c r="G19" s="24"/>
    </row>
    <row r="20" spans="1:7" ht="57.5">
      <c r="A20" s="389"/>
      <c r="B20" s="291" t="s">
        <v>18642</v>
      </c>
      <c r="C20" s="223" t="s">
        <v>12</v>
      </c>
      <c r="D20" s="224">
        <v>45772</v>
      </c>
      <c r="E20" s="286" t="s">
        <v>19186</v>
      </c>
      <c r="F20" s="225" t="s">
        <v>19309</v>
      </c>
      <c r="G20" s="24"/>
    </row>
    <row r="21" spans="1:7" ht="80.5">
      <c r="A21" s="389"/>
      <c r="B21" s="291" t="s">
        <v>20112</v>
      </c>
      <c r="C21" s="223" t="s">
        <v>12</v>
      </c>
      <c r="D21" s="384">
        <v>45947</v>
      </c>
      <c r="E21" s="385" t="s">
        <v>20116</v>
      </c>
      <c r="F21" s="225" t="s">
        <v>20111</v>
      </c>
      <c r="G21" s="24"/>
    </row>
    <row r="22" spans="1:7" ht="14" thickBot="1">
      <c r="A22" s="390"/>
      <c r="B22" s="394" t="str">
        <f ca="1">OFFSET(L!$C$1,MATCH("General"&amp;"Cpy",L!$A:$A,0)-1,SL,,)</f>
        <v>© 2025 Responsible Minerals Initiative. All rights reserved.</v>
      </c>
      <c r="C22" s="394"/>
      <c r="D22" s="394"/>
      <c r="E22" s="394"/>
      <c r="F22" s="394"/>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41">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43.5">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40.5">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5">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94.5">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67.5">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21.5">
      <c r="A38" s="125" t="str">
        <f t="shared" si="0"/>
        <v>InstructionsA40</v>
      </c>
      <c r="B38" s="125" t="s">
        <v>357</v>
      </c>
      <c r="C38" s="125" t="s">
        <v>474</v>
      </c>
      <c r="D38" s="125" t="s">
        <v>19298</v>
      </c>
      <c r="E38" s="378" t="s">
        <v>19555</v>
      </c>
      <c r="F38" s="270" t="s">
        <v>19919</v>
      </c>
      <c r="G38" s="125" t="s">
        <v>19558</v>
      </c>
      <c r="H38" s="274" t="s">
        <v>19560</v>
      </c>
      <c r="I38" s="125" t="s">
        <v>19562</v>
      </c>
    </row>
    <row r="39" spans="1:9" ht="189">
      <c r="A39" s="125" t="str">
        <f t="shared" si="0"/>
        <v>InstructionsA41</v>
      </c>
      <c r="B39" s="125" t="s">
        <v>357</v>
      </c>
      <c r="C39" s="125" t="s">
        <v>480</v>
      </c>
      <c r="D39" s="125" t="s">
        <v>475</v>
      </c>
      <c r="E39" s="245" t="s">
        <v>476</v>
      </c>
      <c r="F39" s="271" t="s">
        <v>477</v>
      </c>
      <c r="G39" s="244" t="s">
        <v>478</v>
      </c>
      <c r="H39" s="274" t="s">
        <v>479</v>
      </c>
      <c r="I39" s="125" t="s">
        <v>18491</v>
      </c>
    </row>
    <row r="40" spans="1:9" ht="229.5">
      <c r="A40" s="125" t="str">
        <f>B40&amp;C40</f>
        <v>InstructionsA42</v>
      </c>
      <c r="B40" s="125" t="s">
        <v>357</v>
      </c>
      <c r="C40" s="125" t="s">
        <v>486</v>
      </c>
      <c r="D40" s="125" t="s">
        <v>481</v>
      </c>
      <c r="E40" s="245" t="s">
        <v>482</v>
      </c>
      <c r="F40" s="271" t="s">
        <v>483</v>
      </c>
      <c r="G40" s="247" t="s">
        <v>484</v>
      </c>
      <c r="H40" s="278" t="s">
        <v>485</v>
      </c>
      <c r="I40" s="125" t="s">
        <v>18492</v>
      </c>
    </row>
    <row r="41" spans="1:9" ht="202.5">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48.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89">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40.5">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35">
      <c r="A73" s="125" t="str">
        <f t="shared" si="5"/>
        <v>InstructionsA77</v>
      </c>
      <c r="B73" s="125" t="s">
        <v>357</v>
      </c>
      <c r="C73" s="125" t="s">
        <v>19505</v>
      </c>
      <c r="D73" s="125" t="s">
        <v>19489</v>
      </c>
      <c r="E73" s="238" t="s">
        <v>19490</v>
      </c>
      <c r="F73" s="239" t="s">
        <v>19491</v>
      </c>
      <c r="G73" s="125" t="s">
        <v>19492</v>
      </c>
      <c r="H73" s="274" t="s">
        <v>19493</v>
      </c>
      <c r="I73" s="125" t="s">
        <v>19494</v>
      </c>
    </row>
    <row r="74" spans="1:9" ht="42">
      <c r="A74" s="125" t="str">
        <f t="shared" si="5"/>
        <v>InstructionsA78</v>
      </c>
      <c r="B74" s="125" t="s">
        <v>357</v>
      </c>
      <c r="C74" s="125" t="s">
        <v>19506</v>
      </c>
      <c r="D74" s="125" t="s">
        <v>19495</v>
      </c>
      <c r="E74" s="238" t="s">
        <v>19496</v>
      </c>
      <c r="F74" s="239" t="s">
        <v>19497</v>
      </c>
      <c r="G74" s="125" t="s">
        <v>19498</v>
      </c>
      <c r="H74" s="274" t="s">
        <v>19499</v>
      </c>
      <c r="I74" s="125" t="s">
        <v>19500</v>
      </c>
    </row>
    <row r="75" spans="1:9" ht="180">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83.5">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48.5">
      <c r="A79" s="125" t="str">
        <f t="shared" si="0"/>
        <v>InstructionsA85</v>
      </c>
      <c r="B79" s="125" t="s">
        <v>357</v>
      </c>
      <c r="C79" s="125" t="s">
        <v>19511</v>
      </c>
      <c r="D79" s="125" t="s">
        <v>622</v>
      </c>
      <c r="E79" s="238" t="s">
        <v>623</v>
      </c>
      <c r="F79" s="239" t="s">
        <v>624</v>
      </c>
      <c r="G79" s="249" t="s">
        <v>625</v>
      </c>
      <c r="H79" s="274" t="s">
        <v>626</v>
      </c>
      <c r="I79" s="125" t="s">
        <v>18515</v>
      </c>
    </row>
    <row r="80" spans="1:9" ht="297">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6">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1.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89">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4">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ht="27">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ht="27">
      <c r="A146" s="125" t="str">
        <f t="shared" si="7"/>
        <v>DeclarationB10A</v>
      </c>
      <c r="B146" s="125" t="s">
        <v>859</v>
      </c>
      <c r="C146" s="125" t="s">
        <v>911</v>
      </c>
      <c r="D146" s="125" t="s">
        <v>906</v>
      </c>
      <c r="E146" s="238" t="s">
        <v>907</v>
      </c>
      <c r="F146" s="239" t="s">
        <v>912</v>
      </c>
      <c r="G146" s="125" t="s">
        <v>909</v>
      </c>
      <c r="H146" s="274" t="s">
        <v>910</v>
      </c>
      <c r="I146" s="125" t="s">
        <v>18563</v>
      </c>
    </row>
    <row r="147" spans="1:9" ht="27">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
      <c r="A175" s="125" t="str">
        <f t="shared" si="11"/>
        <v>Declaration</v>
      </c>
      <c r="B175" s="125" t="s">
        <v>859</v>
      </c>
      <c r="D175" s="125" t="s">
        <v>1014</v>
      </c>
      <c r="E175" s="238" t="s">
        <v>1015</v>
      </c>
      <c r="F175" s="258" t="s">
        <v>1016</v>
      </c>
      <c r="G175" s="125" t="s">
        <v>1017</v>
      </c>
      <c r="H175" s="274" t="s">
        <v>1018</v>
      </c>
      <c r="I175" s="125"/>
    </row>
    <row r="176" spans="1:9" ht="67.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2">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62">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9406F52-994E-407D-B6E4-C9488850764F}"/>
    </customSheetView>
    <customSheetView guid="{4BDF1A28-30D5-449D-B20E-D6C97EF9FAE1}" showAutoFilter="1">
      <selection activeCell="C174" sqref="C174"/>
      <pageMargins left="0" right="0" top="0" bottom="0" header="0" footer="0"/>
      <pageSetup paperSize="9" orientation="portrait"/>
      <autoFilter ref="B1:N1" xr:uid="{8EFE9D1B-6E92-4A26-9BD4-24FD2A9AD58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FC8AA39-04FB-413C-87BC-64907EE533B6}"/>
    </customSheetView>
    <customSheetView guid="{4BDF1A28-30D5-449D-B20E-D6C97EF9FAE1}" showAutoFilter="1">
      <selection activeCell="C1" sqref="C1:D65536"/>
      <pageMargins left="0" right="0" top="0" bottom="0" header="0" footer="0"/>
      <pageSetup orientation="portrait"/>
      <autoFilter ref="B1:C1" xr:uid="{B58988E6-3B34-48A4-866E-9EBD3A9B81A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5"/>
      <c r="B1" s="396"/>
      <c r="C1" s="396"/>
      <c r="D1" s="397"/>
    </row>
    <row r="2" spans="1:8" ht="15">
      <c r="A2" s="175"/>
      <c r="B2" s="176" t="str">
        <f ca="1">OFFSET(L!$C$1,MATCH("Definitions"&amp;ADDRESS(ROW(),COLUMN(),4),L!$A:$A,0)-1,SL,,)</f>
        <v>ITEM</v>
      </c>
      <c r="C2" s="176" t="str">
        <f ca="1">OFFSET(L!$C$1,MATCH("Definitions"&amp;ADDRESS(ROW(),COLUMN(),4),L!$A:$A,0)-1,SL,,)</f>
        <v>DEFINITION</v>
      </c>
      <c r="D2" s="399"/>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9"/>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9"/>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9"/>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9"/>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9"/>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9"/>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9"/>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9"/>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9"/>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9"/>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9"/>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9"/>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9"/>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9"/>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9"/>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9"/>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9"/>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9"/>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9"/>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9"/>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9"/>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9"/>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9"/>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9"/>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9"/>
      <c r="E27" s="178"/>
    </row>
    <row r="28" spans="1:5" ht="15">
      <c r="A28" s="175"/>
      <c r="B28" s="401" t="str">
        <f ca="1">OFFSET(L!$C$1,MATCH("Definitions"&amp;ADDRESS(ROW(),COLUMN(),4),L!$A:$A,0)-1,SL,,)</f>
        <v>* Please consult the EMRT Completion Guide for additional details on primary and secondary sources for this mineral.</v>
      </c>
      <c r="C28" s="401"/>
      <c r="D28" s="399"/>
      <c r="E28" s="178"/>
    </row>
    <row r="29" spans="1:5" ht="15">
      <c r="A29" s="175"/>
      <c r="B29" s="398" t="str">
        <f ca="1">OFFSET(L!$C$1,MATCH("General"&amp;"Cpy",L!$A:$A,0)-1,SL,,)</f>
        <v>© 2025 Responsible Minerals Initiative. All rights reserved.</v>
      </c>
      <c r="C29" s="398"/>
      <c r="D29" s="399"/>
      <c r="E29" s="178"/>
    </row>
    <row r="30" spans="1:5" ht="14" thickBot="1">
      <c r="A30" s="179"/>
      <c r="B30" s="180"/>
      <c r="C30" s="180"/>
      <c r="D30" s="400"/>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H27" sqref="H27"/>
    </sheetView>
  </sheetViews>
  <sheetFormatPr baseColWidth="10"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40"/>
      <c r="B1" s="441"/>
      <c r="C1" s="441"/>
      <c r="D1" s="441"/>
      <c r="E1" s="441"/>
      <c r="F1" s="441"/>
      <c r="G1" s="441"/>
      <c r="H1" s="441"/>
      <c r="I1" s="441"/>
      <c r="J1" s="441"/>
      <c r="K1" s="442"/>
      <c r="L1" s="101"/>
      <c r="P1" s="2"/>
      <c r="Q1" s="2"/>
      <c r="R1" s="2"/>
      <c r="S1" s="2"/>
      <c r="T1" s="2"/>
      <c r="U1" s="2"/>
      <c r="V1" s="2"/>
      <c r="W1" s="2"/>
      <c r="X1" s="2"/>
      <c r="Y1" s="2"/>
      <c r="Z1" s="2"/>
      <c r="AA1" s="2"/>
      <c r="AB1" s="2"/>
      <c r="AC1" s="2"/>
      <c r="AD1" s="2"/>
      <c r="AE1" s="2"/>
      <c r="AF1" s="2"/>
      <c r="AG1" s="2"/>
      <c r="AH1" s="2"/>
    </row>
    <row r="2" spans="1:34" ht="81.75" customHeight="1">
      <c r="A2" s="27"/>
      <c r="B2" s="281"/>
      <c r="C2" s="28"/>
      <c r="D2" s="443" t="str">
        <f ca="1">OFFSET(L!$C$1,MATCH("Declaration"&amp;ADDRESS(ROW(),COLUMN(),4),L!$A:$A,0)-1,SL,,)</f>
        <v>Extended Minerals Reporting Template (EMRT)</v>
      </c>
      <c r="E2" s="444"/>
      <c r="F2" s="444"/>
      <c r="G2" s="444"/>
      <c r="H2" s="444"/>
      <c r="I2" s="444"/>
      <c r="J2" s="445"/>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3"/>
      <c r="F3" s="424"/>
      <c r="G3" s="424"/>
      <c r="H3" s="424"/>
      <c r="I3" s="424"/>
      <c r="J3" s="383" t="s">
        <v>20117</v>
      </c>
      <c r="K3" s="29"/>
      <c r="L3" s="101"/>
      <c r="P3" s="38">
        <f>MATCH($D$3,LN,0)</f>
        <v>1</v>
      </c>
    </row>
    <row r="4" spans="1:34" ht="15">
      <c r="A4" s="27"/>
      <c r="B4" s="452" t="str">
        <f ca="1">OFFSET(L!$C$1,MATCH("Declaration"&amp;ADDRESS(ROW(),COLUMN(),4),L!$A:$A,0)-1,SL,,)</f>
        <v>The purpose of this document is to collect sourcing information on below minerals.</v>
      </c>
      <c r="C4" s="452"/>
      <c r="D4" s="452"/>
      <c r="E4" s="452"/>
      <c r="F4" s="452"/>
      <c r="G4" s="452"/>
      <c r="H4" s="452"/>
      <c r="I4" s="456" t="str">
        <f ca="1">OFFSET(L!$C$1,MATCH("Declaration"&amp;ADDRESS(ROW(),COLUMN(),4),L!$A:$A,0)-1,SL,,)</f>
        <v>Link to Terms &amp; Conditions</v>
      </c>
      <c r="J4" s="456"/>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2" t="str">
        <f ca="1">OFFSET(L!$C$1,MATCH("Declaration"&amp;ADDRESS(ROW(),COLUMN(),4),L!$A:$A,0)-1,SL,,)</f>
        <v>Mandatory fields are noted with an asterisk (*).  Consult the instructions tab for guidance on how to answer each question.</v>
      </c>
      <c r="C6" s="452"/>
      <c r="D6" s="452"/>
      <c r="E6" s="452"/>
      <c r="F6" s="452"/>
      <c r="G6" s="452"/>
      <c r="H6" s="452"/>
      <c r="I6" s="452"/>
      <c r="J6" s="452"/>
      <c r="K6" s="29"/>
      <c r="L6" s="103" t="s">
        <v>18</v>
      </c>
      <c r="P6" s="2"/>
      <c r="Q6" s="2"/>
      <c r="R6" s="2"/>
      <c r="S6" s="2"/>
      <c r="T6" s="2"/>
      <c r="U6" s="2"/>
      <c r="V6" s="2"/>
      <c r="W6" s="2"/>
      <c r="X6" s="2"/>
      <c r="Y6" s="2"/>
      <c r="Z6" s="2"/>
      <c r="AA6" s="2"/>
      <c r="AB6" s="2"/>
      <c r="AC6" s="2"/>
      <c r="AD6" s="2"/>
      <c r="AE6" s="2"/>
      <c r="AF6" s="2"/>
      <c r="AG6" s="2"/>
      <c r="AH6" s="2"/>
    </row>
    <row r="7" spans="1:34" ht="15">
      <c r="A7" s="27"/>
      <c r="B7" s="457" t="str">
        <f ca="1">OFFSET(L!$C$1,MATCH("Declaration"&amp;ADDRESS(ROW(),COLUMN(),4),L!$A:$A,0)-1,SL,,)</f>
        <v>Company Information</v>
      </c>
      <c r="C7" s="457"/>
      <c r="D7" s="457"/>
      <c r="E7" s="457"/>
      <c r="F7" s="457"/>
      <c r="G7" s="457"/>
      <c r="H7" s="457"/>
      <c r="I7" s="457"/>
      <c r="J7" s="457"/>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6" t="s">
        <v>20170</v>
      </c>
      <c r="E8" s="447"/>
      <c r="F8" s="447"/>
      <c r="G8" s="447"/>
      <c r="H8" s="447"/>
      <c r="I8" s="447"/>
      <c r="J8" s="448"/>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7" t="s">
        <v>19</v>
      </c>
      <c r="E9" s="428"/>
      <c r="F9" s="428"/>
      <c r="G9" s="429"/>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8" t="str">
        <f ca="1">OFFSET(L!$C$1,MATCH("Declaration"&amp;ADDRESS(ROW(),COLUMN(),4)&amp;LEFT($D$9,1),L!$A:$A,0)-1,SL,,)</f>
        <v>Description of Scope:</v>
      </c>
      <c r="C10" s="111"/>
      <c r="D10" s="453"/>
      <c r="E10" s="454"/>
      <c r="F10" s="454"/>
      <c r="G10" s="454"/>
      <c r="H10" s="454"/>
      <c r="I10" s="454"/>
      <c r="J10" s="455"/>
      <c r="K10" s="29"/>
      <c r="L10" s="103"/>
      <c r="Q10" s="2"/>
      <c r="R10" s="2"/>
      <c r="S10" s="2"/>
      <c r="T10" s="2"/>
      <c r="U10" s="2"/>
      <c r="V10" s="2"/>
      <c r="W10" s="2"/>
      <c r="X10" s="2"/>
      <c r="Y10" s="2"/>
      <c r="Z10" s="2"/>
      <c r="AA10" s="2"/>
      <c r="AB10" s="2"/>
      <c r="AC10" s="2"/>
      <c r="AD10" s="2"/>
      <c r="AE10" s="2"/>
      <c r="AF10" s="2"/>
      <c r="AG10" s="2"/>
      <c r="AH10" s="2"/>
    </row>
    <row r="11" spans="1:34" ht="15">
      <c r="A11" s="31"/>
      <c r="B11" s="459"/>
      <c r="C11" s="111"/>
      <c r="D11" s="460" t="str">
        <f ca="1">IF(D9=Q9,OFFSET(L!$C$1,MATCH("Declaration"&amp;ADDRESS(ROW(),COLUMN(),4),L!$A:$A,0)-1,SL,,),"")</f>
        <v/>
      </c>
      <c r="E11" s="461"/>
      <c r="F11" s="461"/>
      <c r="G11" s="461"/>
      <c r="H11" s="461"/>
      <c r="I11" s="461"/>
      <c r="J11" s="462"/>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63" t="s">
        <v>18684</v>
      </c>
      <c r="F12" s="464"/>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63" t="s">
        <v>41</v>
      </c>
      <c r="F13" s="464"/>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5"/>
      <c r="C14" s="111"/>
      <c r="D14" s="296"/>
      <c r="E14" s="467"/>
      <c r="F14" s="468"/>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6"/>
      <c r="C15" s="111"/>
      <c r="D15" s="296"/>
      <c r="E15" s="467"/>
      <c r="F15" s="468"/>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31"/>
      <c r="E16" s="432"/>
      <c r="F16" s="432"/>
      <c r="G16" s="432"/>
      <c r="H16" s="432"/>
      <c r="I16" s="432"/>
      <c r="J16" s="433"/>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31"/>
      <c r="E17" s="432"/>
      <c r="F17" s="432"/>
      <c r="G17" s="432"/>
      <c r="H17" s="432"/>
      <c r="I17" s="432"/>
      <c r="J17" s="433"/>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49" t="s">
        <v>20171</v>
      </c>
      <c r="E18" s="450"/>
      <c r="F18" s="450"/>
      <c r="G18" s="450"/>
      <c r="H18" s="450"/>
      <c r="I18" s="450"/>
      <c r="J18" s="451"/>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0" t="s">
        <v>20172</v>
      </c>
      <c r="E19" s="426"/>
      <c r="F19" s="426"/>
      <c r="G19" s="426"/>
      <c r="H19" s="426"/>
      <c r="I19" s="426"/>
      <c r="J19" s="411"/>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93" t="s">
        <v>20173</v>
      </c>
      <c r="E20" s="426"/>
      <c r="F20" s="426"/>
      <c r="G20" s="426"/>
      <c r="H20" s="426"/>
      <c r="I20" s="426"/>
      <c r="J20" s="411"/>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0">
        <v>41326541550</v>
      </c>
      <c r="E21" s="426"/>
      <c r="F21" s="426"/>
      <c r="G21" s="426"/>
      <c r="H21" s="426"/>
      <c r="I21" s="426"/>
      <c r="J21" s="411"/>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0" t="s">
        <v>20172</v>
      </c>
      <c r="E22" s="426"/>
      <c r="F22" s="426"/>
      <c r="G22" s="426"/>
      <c r="H22" s="426"/>
      <c r="I22" s="426"/>
      <c r="J22" s="411"/>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10" t="s">
        <v>20174</v>
      </c>
      <c r="E23" s="426"/>
      <c r="F23" s="426"/>
      <c r="G23" s="426"/>
      <c r="H23" s="426"/>
      <c r="I23" s="426"/>
      <c r="J23" s="411"/>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94" t="s">
        <v>20173</v>
      </c>
      <c r="E24" s="469"/>
      <c r="F24" s="469"/>
      <c r="G24" s="469"/>
      <c r="H24" s="469"/>
      <c r="I24" s="469"/>
      <c r="J24" s="470"/>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34">
        <v>41326541550</v>
      </c>
      <c r="E25" s="435"/>
      <c r="F25" s="435"/>
      <c r="G25" s="435"/>
      <c r="H25" s="435"/>
      <c r="I25" s="435"/>
      <c r="J25" s="436"/>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8">
        <v>45966</v>
      </c>
      <c r="E26" s="439"/>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0"/>
      <c r="E27" s="430"/>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7" t="str">
        <f ca="1">OFFSET(L!$C$1,MATCH("Declaration"&amp;ADDRESS(ROW(),COLUMN(),4),L!$A:$A,0)-1,SL,,)</f>
        <v>Answer the following questions 1 - 7 based on the declaration scope indicated above</v>
      </c>
      <c r="C28" s="437"/>
      <c r="D28" s="437"/>
      <c r="E28" s="437"/>
      <c r="F28" s="437"/>
      <c r="G28" s="437"/>
      <c r="H28" s="437"/>
      <c r="I28" s="437"/>
      <c r="J28" s="437"/>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4" t="str">
        <f ca="1">OFFSET(L!$C$1,MATCH("Declaration"&amp;ADDRESS(ROW(),COLUMN(),4),L!$A:$A,0)-1,SL,,)</f>
        <v>Answer</v>
      </c>
      <c r="E29" s="414"/>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5" t="s">
        <v>22</v>
      </c>
      <c r="E30" s="406"/>
      <c r="F30" s="8"/>
      <c r="G30" s="407"/>
      <c r="H30" s="408"/>
      <c r="I30" s="408"/>
      <c r="J30" s="409"/>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05" t="s">
        <v>25</v>
      </c>
      <c r="E31" s="406"/>
      <c r="F31" s="8"/>
      <c r="G31" s="471" t="s">
        <v>20161</v>
      </c>
      <c r="H31" s="472"/>
      <c r="I31" s="472"/>
      <c r="J31" s="47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05" t="s">
        <v>22</v>
      </c>
      <c r="E32" s="406"/>
      <c r="F32" s="8"/>
      <c r="G32" s="407"/>
      <c r="H32" s="408"/>
      <c r="I32" s="408"/>
      <c r="J32" s="409"/>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05" t="s">
        <v>22</v>
      </c>
      <c r="E33" s="406"/>
      <c r="F33" s="8"/>
      <c r="G33" s="407"/>
      <c r="H33" s="408"/>
      <c r="I33" s="408"/>
      <c r="J33" s="409"/>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05" t="s">
        <v>22</v>
      </c>
      <c r="E34" s="406"/>
      <c r="F34" s="8"/>
      <c r="G34" s="407"/>
      <c r="H34" s="408"/>
      <c r="I34" s="408"/>
      <c r="J34" s="409"/>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05" t="s">
        <v>25</v>
      </c>
      <c r="E35" s="406"/>
      <c r="F35" s="8"/>
      <c r="G35" s="407" t="s">
        <v>20162</v>
      </c>
      <c r="H35" s="408"/>
      <c r="I35" s="408"/>
      <c r="J35" s="409"/>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5"/>
      <c r="E36" s="406"/>
      <c r="F36" s="8"/>
      <c r="G36" s="407"/>
      <c r="H36" s="408"/>
      <c r="I36" s="408"/>
      <c r="J36" s="409"/>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5"/>
      <c r="E37" s="406"/>
      <c r="F37" s="8"/>
      <c r="G37" s="407"/>
      <c r="H37" s="408"/>
      <c r="I37" s="408"/>
      <c r="J37" s="409"/>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5"/>
      <c r="E38" s="406"/>
      <c r="F38" s="8"/>
      <c r="G38" s="407"/>
      <c r="H38" s="408"/>
      <c r="I38" s="408"/>
      <c r="J38" s="409"/>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5"/>
      <c r="E39" s="406"/>
      <c r="F39" s="8"/>
      <c r="G39" s="407"/>
      <c r="H39" s="408"/>
      <c r="I39" s="408"/>
      <c r="J39" s="409"/>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1" t="str">
        <f ca="1">D29</f>
        <v>Answer</v>
      </c>
      <c r="E41" s="421"/>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5"/>
      <c r="E42" s="406"/>
      <c r="F42" s="8"/>
      <c r="G42" s="407"/>
      <c r="H42" s="408"/>
      <c r="I42" s="408"/>
      <c r="J42" s="409"/>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3">
      <c r="A43" s="34"/>
      <c r="B43" s="298" t="str">
        <f t="shared" si="37"/>
        <v>Copper(*)</v>
      </c>
      <c r="C43" s="28"/>
      <c r="D43" s="405" t="s">
        <v>25</v>
      </c>
      <c r="E43" s="406"/>
      <c r="F43" s="8"/>
      <c r="G43" s="407"/>
      <c r="H43" s="408"/>
      <c r="I43" s="408"/>
      <c r="J43" s="409"/>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3">
      <c r="A44" s="34"/>
      <c r="B44" s="298" t="str">
        <f t="shared" si="37"/>
        <v>Graphite</v>
      </c>
      <c r="C44" s="28"/>
      <c r="D44" s="405"/>
      <c r="E44" s="406"/>
      <c r="F44" s="8"/>
      <c r="G44" s="407"/>
      <c r="H44" s="408"/>
      <c r="I44" s="408"/>
      <c r="J44" s="409"/>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Lithium</v>
      </c>
      <c r="C45" s="28"/>
      <c r="D45" s="405"/>
      <c r="E45" s="406"/>
      <c r="F45" s="8"/>
      <c r="G45" s="407"/>
      <c r="H45" s="408"/>
      <c r="I45" s="408"/>
      <c r="J45" s="409"/>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05"/>
      <c r="E46" s="406"/>
      <c r="F46" s="8"/>
      <c r="G46" s="407"/>
      <c r="H46" s="408"/>
      <c r="I46" s="408"/>
      <c r="J46" s="409"/>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05" t="s">
        <v>25</v>
      </c>
      <c r="E47" s="406"/>
      <c r="F47" s="8"/>
      <c r="G47" s="407"/>
      <c r="H47" s="408"/>
      <c r="I47" s="408"/>
      <c r="J47" s="409"/>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5"/>
      <c r="E48" s="406"/>
      <c r="F48" s="8"/>
      <c r="G48" s="407"/>
      <c r="H48" s="408"/>
      <c r="I48" s="408"/>
      <c r="J48" s="409"/>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5"/>
      <c r="E49" s="406"/>
      <c r="F49" s="8"/>
      <c r="G49" s="407"/>
      <c r="H49" s="408"/>
      <c r="I49" s="408"/>
      <c r="J49" s="409"/>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5"/>
      <c r="E50" s="406"/>
      <c r="F50" s="8"/>
      <c r="G50" s="407"/>
      <c r="H50" s="408"/>
      <c r="I50" s="408"/>
      <c r="J50" s="409"/>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5"/>
      <c r="E51" s="406"/>
      <c r="F51" s="8"/>
      <c r="G51" s="407"/>
      <c r="H51" s="408"/>
      <c r="I51" s="408"/>
      <c r="J51" s="409"/>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1" t="str">
        <f ca="1">D29</f>
        <v>Answer</v>
      </c>
      <c r="E53" s="421"/>
      <c r="F53" s="14"/>
      <c r="G53" s="37" t="str">
        <f ca="1">G29</f>
        <v>Comments</v>
      </c>
      <c r="H53" s="425"/>
      <c r="I53" s="425"/>
      <c r="J53" s="425"/>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5"/>
      <c r="E54" s="406"/>
      <c r="F54" s="40"/>
      <c r="G54" s="407"/>
      <c r="H54" s="408"/>
      <c r="I54" s="408"/>
      <c r="J54" s="409"/>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5" t="s">
        <v>22</v>
      </c>
      <c r="E55" s="406"/>
      <c r="F55" s="40"/>
      <c r="G55" s="407"/>
      <c r="H55" s="408"/>
      <c r="I55" s="408"/>
      <c r="J55" s="409"/>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5"/>
      <c r="E56" s="406"/>
      <c r="F56" s="40"/>
      <c r="G56" s="407"/>
      <c r="H56" s="408"/>
      <c r="I56" s="408"/>
      <c r="J56" s="409"/>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5"/>
      <c r="E57" s="406"/>
      <c r="F57" s="40"/>
      <c r="G57" s="407"/>
      <c r="H57" s="408"/>
      <c r="I57" s="408"/>
      <c r="J57" s="409"/>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5"/>
      <c r="E58" s="406"/>
      <c r="F58" s="40"/>
      <c r="G58" s="407"/>
      <c r="H58" s="408"/>
      <c r="I58" s="408"/>
      <c r="J58" s="409"/>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5" t="s">
        <v>22</v>
      </c>
      <c r="E59" s="406"/>
      <c r="F59" s="40"/>
      <c r="G59" s="407"/>
      <c r="H59" s="408"/>
      <c r="I59" s="408"/>
      <c r="J59" s="409"/>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5"/>
      <c r="E60" s="406"/>
      <c r="F60" s="40"/>
      <c r="G60" s="407"/>
      <c r="H60" s="408"/>
      <c r="I60" s="408"/>
      <c r="J60" s="409"/>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5"/>
      <c r="E61" s="406"/>
      <c r="F61" s="40"/>
      <c r="G61" s="407"/>
      <c r="H61" s="408"/>
      <c r="I61" s="408"/>
      <c r="J61" s="409"/>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5"/>
      <c r="E62" s="406"/>
      <c r="F62" s="40"/>
      <c r="G62" s="407"/>
      <c r="H62" s="408"/>
      <c r="I62" s="408"/>
      <c r="J62" s="409"/>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5"/>
      <c r="E63" s="406"/>
      <c r="F63" s="40"/>
      <c r="G63" s="407"/>
      <c r="H63" s="408"/>
      <c r="I63" s="408"/>
      <c r="J63" s="409"/>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1" t="str">
        <f ca="1">D29</f>
        <v>Answer</v>
      </c>
      <c r="E65" s="421"/>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5"/>
      <c r="E66" s="406"/>
      <c r="F66" s="40"/>
      <c r="G66" s="407"/>
      <c r="H66" s="408"/>
      <c r="I66" s="408"/>
      <c r="J66" s="409"/>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5" t="s">
        <v>22</v>
      </c>
      <c r="E67" s="406"/>
      <c r="F67" s="40"/>
      <c r="G67" s="407"/>
      <c r="H67" s="408"/>
      <c r="I67" s="408"/>
      <c r="J67" s="409"/>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5"/>
      <c r="E68" s="406"/>
      <c r="F68" s="40"/>
      <c r="G68" s="407"/>
      <c r="H68" s="408"/>
      <c r="I68" s="408"/>
      <c r="J68" s="409"/>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5"/>
      <c r="E69" s="406"/>
      <c r="F69" s="40"/>
      <c r="G69" s="407"/>
      <c r="H69" s="408"/>
      <c r="I69" s="408"/>
      <c r="J69" s="409"/>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5"/>
      <c r="E70" s="406"/>
      <c r="F70" s="40"/>
      <c r="G70" s="407"/>
      <c r="H70" s="408"/>
      <c r="I70" s="408"/>
      <c r="J70" s="409"/>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5" t="s">
        <v>22</v>
      </c>
      <c r="E71" s="406"/>
      <c r="F71" s="40"/>
      <c r="G71" s="407"/>
      <c r="H71" s="408"/>
      <c r="I71" s="408"/>
      <c r="J71" s="409"/>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5"/>
      <c r="E72" s="406"/>
      <c r="F72" s="40"/>
      <c r="G72" s="407"/>
      <c r="H72" s="408"/>
      <c r="I72" s="408"/>
      <c r="J72" s="409"/>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5"/>
      <c r="E73" s="406"/>
      <c r="F73" s="40"/>
      <c r="G73" s="407"/>
      <c r="H73" s="408"/>
      <c r="I73" s="408"/>
      <c r="J73" s="409"/>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5"/>
      <c r="E74" s="406"/>
      <c r="F74" s="40"/>
      <c r="G74" s="407"/>
      <c r="H74" s="408"/>
      <c r="I74" s="408"/>
      <c r="J74" s="409"/>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5"/>
      <c r="E75" s="406"/>
      <c r="F75" s="40"/>
      <c r="G75" s="407"/>
      <c r="H75" s="408"/>
      <c r="I75" s="408"/>
      <c r="J75" s="409"/>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1" t="str">
        <f ca="1">D29</f>
        <v>Answer</v>
      </c>
      <c r="E77" s="421"/>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5"/>
      <c r="E78" s="406"/>
      <c r="F78" s="40"/>
      <c r="G78" s="407"/>
      <c r="H78" s="408"/>
      <c r="I78" s="408"/>
      <c r="J78" s="409"/>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5" t="s">
        <v>20163</v>
      </c>
      <c r="E79" s="406"/>
      <c r="F79" s="40"/>
      <c r="G79" s="407"/>
      <c r="H79" s="408"/>
      <c r="I79" s="408"/>
      <c r="J79" s="409"/>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5"/>
      <c r="E80" s="406"/>
      <c r="F80" s="40"/>
      <c r="G80" s="407"/>
      <c r="H80" s="408"/>
      <c r="I80" s="408"/>
      <c r="J80" s="409"/>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5"/>
      <c r="E81" s="406"/>
      <c r="F81" s="40"/>
      <c r="G81" s="407"/>
      <c r="H81" s="408"/>
      <c r="I81" s="408"/>
      <c r="J81" s="409"/>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5"/>
      <c r="E82" s="406"/>
      <c r="F82" s="40"/>
      <c r="G82" s="407"/>
      <c r="H82" s="408"/>
      <c r="I82" s="408"/>
      <c r="J82" s="409"/>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5" t="s">
        <v>20163</v>
      </c>
      <c r="E83" s="406"/>
      <c r="F83" s="40"/>
      <c r="G83" s="407"/>
      <c r="H83" s="408"/>
      <c r="I83" s="408"/>
      <c r="J83" s="409"/>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5"/>
      <c r="E84" s="406"/>
      <c r="F84" s="40"/>
      <c r="G84" s="407"/>
      <c r="H84" s="408"/>
      <c r="I84" s="408"/>
      <c r="J84" s="409"/>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5"/>
      <c r="E85" s="406"/>
      <c r="F85" s="40"/>
      <c r="G85" s="407"/>
      <c r="H85" s="408"/>
      <c r="I85" s="408"/>
      <c r="J85" s="409"/>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5"/>
      <c r="E86" s="406"/>
      <c r="F86" s="40"/>
      <c r="G86" s="407"/>
      <c r="H86" s="408"/>
      <c r="I86" s="408"/>
      <c r="J86" s="409"/>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5"/>
      <c r="E87" s="406"/>
      <c r="F87" s="40"/>
      <c r="G87" s="407"/>
      <c r="H87" s="408"/>
      <c r="I87" s="408"/>
      <c r="J87" s="409"/>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1" t="str">
        <f ca="1">D29</f>
        <v>Answer</v>
      </c>
      <c r="E89" s="421"/>
      <c r="F89" s="14"/>
      <c r="G89" s="37" t="str">
        <f ca="1">G29</f>
        <v>Comments</v>
      </c>
      <c r="H89" s="422"/>
      <c r="I89" s="422"/>
      <c r="J89" s="422"/>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5"/>
      <c r="E90" s="406"/>
      <c r="F90" s="40"/>
      <c r="G90" s="407"/>
      <c r="H90" s="408"/>
      <c r="I90" s="408"/>
      <c r="J90" s="409"/>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5" t="s">
        <v>25</v>
      </c>
      <c r="E91" s="406"/>
      <c r="F91" s="40"/>
      <c r="G91" s="407"/>
      <c r="H91" s="408"/>
      <c r="I91" s="408"/>
      <c r="J91" s="409"/>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5"/>
      <c r="E92" s="406"/>
      <c r="F92" s="40"/>
      <c r="G92" s="407"/>
      <c r="H92" s="408"/>
      <c r="I92" s="408"/>
      <c r="J92" s="409"/>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5"/>
      <c r="E93" s="406"/>
      <c r="F93" s="40"/>
      <c r="G93" s="407"/>
      <c r="H93" s="408"/>
      <c r="I93" s="408"/>
      <c r="J93" s="409"/>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5"/>
      <c r="E94" s="406"/>
      <c r="F94" s="40"/>
      <c r="G94" s="407"/>
      <c r="H94" s="408"/>
      <c r="I94" s="408"/>
      <c r="J94" s="409"/>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5" t="s">
        <v>25</v>
      </c>
      <c r="E95" s="406"/>
      <c r="F95" s="40"/>
      <c r="G95" s="407"/>
      <c r="H95" s="408"/>
      <c r="I95" s="408"/>
      <c r="J95" s="409"/>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5"/>
      <c r="E96" s="406"/>
      <c r="F96" s="40"/>
      <c r="G96" s="407"/>
      <c r="H96" s="408"/>
      <c r="I96" s="408"/>
      <c r="J96" s="409"/>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5"/>
      <c r="E97" s="406"/>
      <c r="F97" s="40"/>
      <c r="G97" s="407"/>
      <c r="H97" s="408"/>
      <c r="I97" s="408"/>
      <c r="J97" s="409"/>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5"/>
      <c r="E98" s="406"/>
      <c r="F98" s="40"/>
      <c r="G98" s="407"/>
      <c r="H98" s="408"/>
      <c r="I98" s="408"/>
      <c r="J98" s="409"/>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5"/>
      <c r="E99" s="406"/>
      <c r="F99" s="40"/>
      <c r="G99" s="407"/>
      <c r="H99" s="408"/>
      <c r="I99" s="408"/>
      <c r="J99" s="409"/>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1" t="str">
        <f ca="1">D29</f>
        <v>Answer</v>
      </c>
      <c r="E101" s="421"/>
      <c r="F101" s="14"/>
      <c r="G101" s="37" t="str">
        <f ca="1">G29</f>
        <v>Comments</v>
      </c>
      <c r="H101" s="422" t="str">
        <f>IF(Q115="(*)","Click here to enter smelter names","")</f>
        <v/>
      </c>
      <c r="I101" s="422"/>
      <c r="J101" s="422"/>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5"/>
      <c r="E102" s="406"/>
      <c r="F102" s="41"/>
      <c r="G102" s="407"/>
      <c r="H102" s="408"/>
      <c r="I102" s="408"/>
      <c r="J102" s="409"/>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5" t="s">
        <v>25</v>
      </c>
      <c r="E103" s="406"/>
      <c r="F103" s="41"/>
      <c r="G103" s="407"/>
      <c r="H103" s="408"/>
      <c r="I103" s="408"/>
      <c r="J103" s="409"/>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5"/>
      <c r="E104" s="406"/>
      <c r="F104" s="41"/>
      <c r="G104" s="407"/>
      <c r="H104" s="408"/>
      <c r="I104" s="408"/>
      <c r="J104" s="409"/>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5"/>
      <c r="E105" s="406"/>
      <c r="F105" s="41"/>
      <c r="G105" s="407"/>
      <c r="H105" s="408"/>
      <c r="I105" s="408"/>
      <c r="J105" s="409"/>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5"/>
      <c r="E106" s="406"/>
      <c r="F106" s="41"/>
      <c r="G106" s="407"/>
      <c r="H106" s="408"/>
      <c r="I106" s="408"/>
      <c r="J106" s="409"/>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5" t="s">
        <v>25</v>
      </c>
      <c r="E107" s="406"/>
      <c r="F107" s="41"/>
      <c r="G107" s="407"/>
      <c r="H107" s="408"/>
      <c r="I107" s="408"/>
      <c r="J107" s="409"/>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5"/>
      <c r="E108" s="406"/>
      <c r="F108" s="41"/>
      <c r="G108" s="407"/>
      <c r="H108" s="408"/>
      <c r="I108" s="408"/>
      <c r="J108" s="409"/>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5"/>
      <c r="E109" s="406"/>
      <c r="F109" s="41"/>
      <c r="G109" s="407"/>
      <c r="H109" s="408"/>
      <c r="I109" s="408"/>
      <c r="J109" s="409"/>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5"/>
      <c r="E110" s="406"/>
      <c r="F110" s="41"/>
      <c r="G110" s="407"/>
      <c r="H110" s="408"/>
      <c r="I110" s="408"/>
      <c r="J110" s="409"/>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5"/>
      <c r="E111" s="406"/>
      <c r="F111" s="43"/>
      <c r="G111" s="407"/>
      <c r="H111" s="408"/>
      <c r="I111" s="408"/>
      <c r="J111" s="409"/>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0" t="str">
        <f ca="1">OFFSET(L!$C$1,MATCH("Declaration"&amp;ADDRESS(ROW(),COLUMN(),4),L!$A:$A,0)-1,SL,,)</f>
        <v>Answer the Following Questions at a Company Level</v>
      </c>
      <c r="C113" s="420"/>
      <c r="D113" s="420"/>
      <c r="E113" s="420"/>
      <c r="F113" s="420"/>
      <c r="G113" s="420"/>
      <c r="H113" s="420"/>
      <c r="I113" s="420"/>
      <c r="J113" s="420"/>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4" t="str">
        <f ca="1">D29</f>
        <v>Answer</v>
      </c>
      <c r="E114" s="414"/>
      <c r="F114" s="46"/>
      <c r="G114" s="414" t="str">
        <f ca="1">G29</f>
        <v>Comments</v>
      </c>
      <c r="H114" s="414" t="e">
        <f>HLOOKUP(SL,LT,$O114,0)</f>
        <v>#NAME?</v>
      </c>
      <c r="I114" s="41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5" t="s">
        <v>22</v>
      </c>
      <c r="E115" s="406"/>
      <c r="F115" s="49"/>
      <c r="G115" s="407"/>
      <c r="H115" s="408"/>
      <c r="I115" s="408"/>
      <c r="J115" s="409"/>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2"/>
      <c r="H116" s="412"/>
      <c r="I116" s="412"/>
      <c r="J116" s="41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5" t="s">
        <v>22</v>
      </c>
      <c r="E117" s="406"/>
      <c r="F117" s="49"/>
      <c r="G117" s="415"/>
      <c r="H117" s="416"/>
      <c r="I117" s="416"/>
      <c r="J117" s="417"/>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8"/>
      <c r="E119" s="418"/>
      <c r="F119" s="231"/>
      <c r="G119" s="419"/>
      <c r="H119" s="419"/>
      <c r="I119" s="419"/>
      <c r="J119" s="419"/>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5"/>
      <c r="E120" s="406"/>
      <c r="F120" s="8"/>
      <c r="G120" s="407"/>
      <c r="H120" s="408"/>
      <c r="I120" s="408"/>
      <c r="J120" s="409"/>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5" t="s">
        <v>25</v>
      </c>
      <c r="E121" s="406"/>
      <c r="F121" s="8"/>
      <c r="G121" s="407"/>
      <c r="H121" s="408"/>
      <c r="I121" s="408"/>
      <c r="J121" s="409"/>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5"/>
      <c r="E122" s="406"/>
      <c r="F122" s="8"/>
      <c r="G122" s="407"/>
      <c r="H122" s="408"/>
      <c r="I122" s="408"/>
      <c r="J122" s="409"/>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5"/>
      <c r="E123" s="406"/>
      <c r="F123" s="8"/>
      <c r="G123" s="407"/>
      <c r="H123" s="408"/>
      <c r="I123" s="408"/>
      <c r="J123" s="409"/>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5"/>
      <c r="E124" s="406"/>
      <c r="F124" s="8"/>
      <c r="G124" s="407"/>
      <c r="H124" s="408"/>
      <c r="I124" s="408"/>
      <c r="J124" s="409"/>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5" t="s">
        <v>25</v>
      </c>
      <c r="E125" s="406"/>
      <c r="F125" s="8"/>
      <c r="G125" s="407"/>
      <c r="H125" s="408"/>
      <c r="I125" s="408"/>
      <c r="J125" s="409"/>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5"/>
      <c r="E126" s="406"/>
      <c r="F126" s="8"/>
      <c r="G126" s="407"/>
      <c r="H126" s="408"/>
      <c r="I126" s="408"/>
      <c r="J126" s="409"/>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5"/>
      <c r="E127" s="406"/>
      <c r="F127" s="8"/>
      <c r="G127" s="407"/>
      <c r="H127" s="408"/>
      <c r="I127" s="408"/>
      <c r="J127" s="409"/>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5"/>
      <c r="E128" s="406"/>
      <c r="F128" s="8"/>
      <c r="G128" s="407"/>
      <c r="H128" s="408"/>
      <c r="I128" s="408"/>
      <c r="J128" s="409"/>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5"/>
      <c r="E129" s="406"/>
      <c r="F129" s="8"/>
      <c r="G129" s="407"/>
      <c r="H129" s="408"/>
      <c r="I129" s="408"/>
      <c r="J129" s="409"/>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5" t="s">
        <v>25</v>
      </c>
      <c r="E131" s="406"/>
      <c r="F131" s="49"/>
      <c r="G131" s="407"/>
      <c r="H131" s="408"/>
      <c r="I131" s="408"/>
      <c r="J131" s="409"/>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0" t="s">
        <v>32</v>
      </c>
      <c r="E133" s="411"/>
      <c r="F133" s="49"/>
      <c r="G133" s="407"/>
      <c r="H133" s="408"/>
      <c r="I133" s="408"/>
      <c r="J133" s="409"/>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2"/>
      <c r="H134" s="412"/>
      <c r="I134" s="412"/>
      <c r="J134" s="41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5" t="s">
        <v>25</v>
      </c>
      <c r="E135" s="406"/>
      <c r="F135" s="49"/>
      <c r="G135" s="407"/>
      <c r="H135" s="408"/>
      <c r="I135" s="408"/>
      <c r="J135" s="409"/>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3"/>
      <c r="H136" s="413"/>
      <c r="I136" s="413"/>
      <c r="J136" s="41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5" t="s">
        <v>25</v>
      </c>
      <c r="E137" s="406"/>
      <c r="F137" s="49"/>
      <c r="G137" s="407"/>
      <c r="H137" s="408"/>
      <c r="I137" s="408"/>
      <c r="J137" s="409"/>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2" t="str">
        <f>IF(OR($D$8="",$I$3=""),"","Click here to check required fields completion")</f>
        <v/>
      </c>
      <c r="C138" s="402"/>
      <c r="D138" s="402"/>
      <c r="E138" s="402"/>
      <c r="F138" s="402"/>
      <c r="G138" s="402"/>
      <c r="H138" s="402"/>
      <c r="I138" s="402"/>
      <c r="J138" s="402"/>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3" t="str">
        <f ca="1">OFFSET(L!$C$1,MATCH("General"&amp;"Cpy",L!$A:$A,0)-1,SL,,)</f>
        <v>© 2025 Responsible Minerals Initiative. All rights reserved.</v>
      </c>
      <c r="B139" s="404"/>
      <c r="C139" s="404"/>
      <c r="D139" s="404"/>
      <c r="E139" s="404"/>
      <c r="F139" s="404"/>
      <c r="G139" s="404"/>
      <c r="H139" s="404"/>
      <c r="I139" s="404"/>
      <c r="J139" s="404"/>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6" priority="654" stopIfTrue="1">
      <formula>IF($B$30="",TRUE)</formula>
    </cfRule>
  </conditionalFormatting>
  <conditionalFormatting sqref="B31">
    <cfRule type="expression" dxfId="145" priority="652">
      <formula>IF($B$31="",TRUE)</formula>
    </cfRule>
  </conditionalFormatting>
  <conditionalFormatting sqref="B32">
    <cfRule type="expression" dxfId="144" priority="651">
      <formula>IF($B$32="",TRUE)</formula>
    </cfRule>
  </conditionalFormatting>
  <conditionalFormatting sqref="B33">
    <cfRule type="expression" dxfId="143" priority="650">
      <formula>IF($B$33="",TRUE)</formula>
    </cfRule>
  </conditionalFormatting>
  <conditionalFormatting sqref="B34">
    <cfRule type="expression" dxfId="142" priority="649">
      <formula>IF($B$34="",TRUE)</formula>
    </cfRule>
  </conditionalFormatting>
  <conditionalFormatting sqref="B35">
    <cfRule type="expression" dxfId="141" priority="648">
      <formula>IF($B$35="",TRUE)</formula>
    </cfRule>
  </conditionalFormatting>
  <conditionalFormatting sqref="B36">
    <cfRule type="expression" dxfId="140" priority="647">
      <formula>IF($B$36="",TRUE)</formula>
    </cfRule>
  </conditionalFormatting>
  <conditionalFormatting sqref="B37">
    <cfRule type="expression" dxfId="139" priority="646">
      <formula>IF($B$37="",TRUE)</formula>
    </cfRule>
  </conditionalFormatting>
  <conditionalFormatting sqref="B38">
    <cfRule type="expression" dxfId="138" priority="645">
      <formula>IF($B$38="",TRUE)</formula>
    </cfRule>
  </conditionalFormatting>
  <conditionalFormatting sqref="B39">
    <cfRule type="expression" dxfId="137" priority="644">
      <formula>IF($B$39="",TRUE)</formula>
    </cfRule>
  </conditionalFormatting>
  <conditionalFormatting sqref="B42">
    <cfRule type="expression" dxfId="136" priority="626" stopIfTrue="1">
      <formula>IF($B$42="",TRUE)</formula>
    </cfRule>
  </conditionalFormatting>
  <conditionalFormatting sqref="B43">
    <cfRule type="expression" dxfId="135" priority="625" stopIfTrue="1">
      <formula>IF($B$43="",TRUE)</formula>
    </cfRule>
  </conditionalFormatting>
  <conditionalFormatting sqref="B44">
    <cfRule type="expression" dxfId="134" priority="624" stopIfTrue="1">
      <formula>IF($B$44="",TRUE)</formula>
    </cfRule>
  </conditionalFormatting>
  <conditionalFormatting sqref="B45">
    <cfRule type="expression" dxfId="133" priority="623" stopIfTrue="1">
      <formula>IF($B$45="",TRUE)</formula>
    </cfRule>
  </conditionalFormatting>
  <conditionalFormatting sqref="B46">
    <cfRule type="expression" dxfId="132" priority="622" stopIfTrue="1">
      <formula>IF($B$46="",TRUE)</formula>
    </cfRule>
  </conditionalFormatting>
  <conditionalFormatting sqref="B47">
    <cfRule type="expression" dxfId="131" priority="621" stopIfTrue="1">
      <formula>IF($B$47="",TRUE)</formula>
    </cfRule>
  </conditionalFormatting>
  <conditionalFormatting sqref="B48">
    <cfRule type="expression" dxfId="130" priority="620" stopIfTrue="1">
      <formula>IF($B$48="",TRUE)</formula>
    </cfRule>
  </conditionalFormatting>
  <conditionalFormatting sqref="B49">
    <cfRule type="expression" dxfId="129" priority="619" stopIfTrue="1">
      <formula>IF($B$49="",TRUE)</formula>
    </cfRule>
  </conditionalFormatting>
  <conditionalFormatting sqref="B50">
    <cfRule type="expression" dxfId="128" priority="618" stopIfTrue="1">
      <formula>IF($B$50="",TRUE)</formula>
    </cfRule>
  </conditionalFormatting>
  <conditionalFormatting sqref="B51">
    <cfRule type="expression" dxfId="127" priority="617" stopIfTrue="1">
      <formula>IF($B$51="",TRUE)</formula>
    </cfRule>
  </conditionalFormatting>
  <conditionalFormatting sqref="B54">
    <cfRule type="expression" dxfId="126" priority="609" stopIfTrue="1">
      <formula>IF($B$54="",TRUE)</formula>
    </cfRule>
  </conditionalFormatting>
  <conditionalFormatting sqref="B55">
    <cfRule type="expression" dxfId="125" priority="591" stopIfTrue="1">
      <formula>IF($B$55="",TRUE)</formula>
    </cfRule>
  </conditionalFormatting>
  <conditionalFormatting sqref="B56">
    <cfRule type="expression" dxfId="124" priority="608" stopIfTrue="1">
      <formula>IF($B$56="",TRUE)</formula>
    </cfRule>
  </conditionalFormatting>
  <conditionalFormatting sqref="B57">
    <cfRule type="expression" dxfId="123" priority="607" stopIfTrue="1">
      <formula>IF($B$57="",TRUE)</formula>
    </cfRule>
  </conditionalFormatting>
  <conditionalFormatting sqref="B58">
    <cfRule type="expression" dxfId="122" priority="606" stopIfTrue="1">
      <formula>IF($B$58="",TRUE)</formula>
    </cfRule>
  </conditionalFormatting>
  <conditionalFormatting sqref="B59">
    <cfRule type="expression" dxfId="121" priority="605" stopIfTrue="1">
      <formula>IF($B$59="",TRUE)</formula>
    </cfRule>
  </conditionalFormatting>
  <conditionalFormatting sqref="B60">
    <cfRule type="expression" dxfId="120" priority="604" stopIfTrue="1">
      <formula>IF($B$60="",TRUE)</formula>
    </cfRule>
  </conditionalFormatting>
  <conditionalFormatting sqref="B61">
    <cfRule type="expression" dxfId="119" priority="603" stopIfTrue="1">
      <formula>IF($B$61="",TRUE)</formula>
    </cfRule>
  </conditionalFormatting>
  <conditionalFormatting sqref="B62">
    <cfRule type="expression" dxfId="118" priority="602" stopIfTrue="1">
      <formula>IF($B$62="",TRUE)</formula>
    </cfRule>
  </conditionalFormatting>
  <conditionalFormatting sqref="B63">
    <cfRule type="expression" dxfId="117" priority="601" stopIfTrue="1">
      <formula>IF($B$63="",TRUE)</formula>
    </cfRule>
  </conditionalFormatting>
  <conditionalFormatting sqref="B66">
    <cfRule type="expression" dxfId="116" priority="600" stopIfTrue="1">
      <formula>IF($B$54="",TRUE)</formula>
    </cfRule>
  </conditionalFormatting>
  <conditionalFormatting sqref="B67">
    <cfRule type="expression" dxfId="115" priority="590" stopIfTrue="1">
      <formula>IF($B$55="",TRUE)</formula>
    </cfRule>
  </conditionalFormatting>
  <conditionalFormatting sqref="B68">
    <cfRule type="expression" dxfId="114" priority="599" stopIfTrue="1">
      <formula>IF($B$56="",TRUE)</formula>
    </cfRule>
  </conditionalFormatting>
  <conditionalFormatting sqref="B69">
    <cfRule type="expression" dxfId="113" priority="598" stopIfTrue="1">
      <formula>IF($B$57="",TRUE)</formula>
    </cfRule>
  </conditionalFormatting>
  <conditionalFormatting sqref="B70">
    <cfRule type="expression" dxfId="112" priority="597" stopIfTrue="1">
      <formula>IF($B$58="",TRUE)</formula>
    </cfRule>
  </conditionalFormatting>
  <conditionalFormatting sqref="B71">
    <cfRule type="expression" dxfId="111" priority="596" stopIfTrue="1">
      <formula>IF($B$59="",TRUE)</formula>
    </cfRule>
  </conditionalFormatting>
  <conditionalFormatting sqref="B72">
    <cfRule type="expression" dxfId="110" priority="595" stopIfTrue="1">
      <formula>IF($B$60="",TRUE)</formula>
    </cfRule>
  </conditionalFormatting>
  <conditionalFormatting sqref="B73">
    <cfRule type="expression" dxfId="109" priority="594" stopIfTrue="1">
      <formula>IF($B$61="",TRUE)</formula>
    </cfRule>
  </conditionalFormatting>
  <conditionalFormatting sqref="B74">
    <cfRule type="expression" dxfId="108" priority="593" stopIfTrue="1">
      <formula>IF($B$62="",TRUE)</formula>
    </cfRule>
  </conditionalFormatting>
  <conditionalFormatting sqref="B75">
    <cfRule type="expression" dxfId="107" priority="592" stopIfTrue="1">
      <formula>IF($B$63="",TRUE)</formula>
    </cfRule>
  </conditionalFormatting>
  <conditionalFormatting sqref="B78">
    <cfRule type="expression" dxfId="106" priority="589" stopIfTrue="1">
      <formula>IF($B$54="",TRUE)</formula>
    </cfRule>
  </conditionalFormatting>
  <conditionalFormatting sqref="B79">
    <cfRule type="expression" dxfId="105" priority="580" stopIfTrue="1">
      <formula>IF($B$55="",TRUE)</formula>
    </cfRule>
  </conditionalFormatting>
  <conditionalFormatting sqref="B80">
    <cfRule type="expression" dxfId="104" priority="588" stopIfTrue="1">
      <formula>IF($B$56="",TRUE)</formula>
    </cfRule>
  </conditionalFormatting>
  <conditionalFormatting sqref="B81">
    <cfRule type="expression" dxfId="103" priority="587" stopIfTrue="1">
      <formula>IF($B$57="",TRUE)</formula>
    </cfRule>
  </conditionalFormatting>
  <conditionalFormatting sqref="B82">
    <cfRule type="expression" dxfId="102" priority="586" stopIfTrue="1">
      <formula>IF($B$58="",TRUE)</formula>
    </cfRule>
  </conditionalFormatting>
  <conditionalFormatting sqref="B83">
    <cfRule type="expression" dxfId="101" priority="585" stopIfTrue="1">
      <formula>IF($B$59="",TRUE)</formula>
    </cfRule>
  </conditionalFormatting>
  <conditionalFormatting sqref="B84">
    <cfRule type="expression" dxfId="100" priority="584" stopIfTrue="1">
      <formula>IF($B$60="",TRUE)</formula>
    </cfRule>
  </conditionalFormatting>
  <conditionalFormatting sqref="B85">
    <cfRule type="expression" dxfId="99" priority="583" stopIfTrue="1">
      <formula>IF($B$61="",TRUE)</formula>
    </cfRule>
  </conditionalFormatting>
  <conditionalFormatting sqref="B86">
    <cfRule type="expression" dxfId="98" priority="582" stopIfTrue="1">
      <formula>IF($B$62="",TRUE)</formula>
    </cfRule>
  </conditionalFormatting>
  <conditionalFormatting sqref="B87">
    <cfRule type="expression" dxfId="97" priority="581" stopIfTrue="1">
      <formula>IF($B$63="",TRUE)</formula>
    </cfRule>
  </conditionalFormatting>
  <conditionalFormatting sqref="B90">
    <cfRule type="expression" dxfId="96" priority="579" stopIfTrue="1">
      <formula>IF($B$54="",TRUE)</formula>
    </cfRule>
  </conditionalFormatting>
  <conditionalFormatting sqref="B91">
    <cfRule type="expression" dxfId="95" priority="570" stopIfTrue="1">
      <formula>IF($B$55="",TRUE)</formula>
    </cfRule>
  </conditionalFormatting>
  <conditionalFormatting sqref="B92">
    <cfRule type="expression" dxfId="94" priority="578" stopIfTrue="1">
      <formula>IF($B$56="",TRUE)</formula>
    </cfRule>
  </conditionalFormatting>
  <conditionalFormatting sqref="B93">
    <cfRule type="expression" dxfId="93" priority="577" stopIfTrue="1">
      <formula>IF($B$57="",TRUE)</formula>
    </cfRule>
  </conditionalFormatting>
  <conditionalFormatting sqref="B94">
    <cfRule type="expression" dxfId="92" priority="576" stopIfTrue="1">
      <formula>IF($B$58="",TRUE)</formula>
    </cfRule>
  </conditionalFormatting>
  <conditionalFormatting sqref="B95">
    <cfRule type="expression" dxfId="91" priority="575" stopIfTrue="1">
      <formula>IF($B$59="",TRUE)</formula>
    </cfRule>
  </conditionalFormatting>
  <conditionalFormatting sqref="B96">
    <cfRule type="expression" dxfId="90" priority="574" stopIfTrue="1">
      <formula>IF($B$60="",TRUE)</formula>
    </cfRule>
  </conditionalFormatting>
  <conditionalFormatting sqref="B97">
    <cfRule type="expression" dxfId="89" priority="573" stopIfTrue="1">
      <formula>IF($B$61="",TRUE)</formula>
    </cfRule>
  </conditionalFormatting>
  <conditionalFormatting sqref="B98">
    <cfRule type="expression" dxfId="88" priority="572" stopIfTrue="1">
      <formula>IF($B$62="",TRUE)</formula>
    </cfRule>
  </conditionalFormatting>
  <conditionalFormatting sqref="B99">
    <cfRule type="expression" dxfId="87" priority="571" stopIfTrue="1">
      <formula>IF($B$63="",TRUE)</formula>
    </cfRule>
  </conditionalFormatting>
  <conditionalFormatting sqref="B102">
    <cfRule type="expression" dxfId="86" priority="569" stopIfTrue="1">
      <formula>IF($B$54="",TRUE)</formula>
    </cfRule>
  </conditionalFormatting>
  <conditionalFormatting sqref="B103">
    <cfRule type="expression" dxfId="85" priority="560" stopIfTrue="1">
      <formula>IF($B$55="",TRUE)</formula>
    </cfRule>
  </conditionalFormatting>
  <conditionalFormatting sqref="B104">
    <cfRule type="expression" dxfId="84" priority="568" stopIfTrue="1">
      <formula>IF($B$56="",TRUE)</formula>
    </cfRule>
  </conditionalFormatting>
  <conditionalFormatting sqref="B105">
    <cfRule type="expression" dxfId="83" priority="567" stopIfTrue="1">
      <formula>IF($B$57="",TRUE)</formula>
    </cfRule>
  </conditionalFormatting>
  <conditionalFormatting sqref="B106">
    <cfRule type="expression" dxfId="82" priority="566" stopIfTrue="1">
      <formula>IF($B$58="",TRUE)</formula>
    </cfRule>
  </conditionalFormatting>
  <conditionalFormatting sqref="B107">
    <cfRule type="expression" dxfId="81" priority="565" stopIfTrue="1">
      <formula>IF($B$59="",TRUE)</formula>
    </cfRule>
  </conditionalFormatting>
  <conditionalFormatting sqref="B108">
    <cfRule type="expression" dxfId="80" priority="564" stopIfTrue="1">
      <formula>IF($B$60="",TRUE)</formula>
    </cfRule>
  </conditionalFormatting>
  <conditionalFormatting sqref="B109">
    <cfRule type="expression" dxfId="79" priority="563" stopIfTrue="1">
      <formula>IF($B$61="",TRUE)</formula>
    </cfRule>
  </conditionalFormatting>
  <conditionalFormatting sqref="B110">
    <cfRule type="expression" dxfId="78" priority="562" stopIfTrue="1">
      <formula>IF($B$62="",TRUE)</formula>
    </cfRule>
  </conditionalFormatting>
  <conditionalFormatting sqref="B111">
    <cfRule type="expression" dxfId="77" priority="561" stopIfTrue="1">
      <formula>IF($B$63="",TRUE)</formula>
    </cfRule>
  </conditionalFormatting>
  <conditionalFormatting sqref="B120">
    <cfRule type="expression" dxfId="76" priority="538" stopIfTrue="1">
      <formula>IF($B$54="",TRUE)</formula>
    </cfRule>
  </conditionalFormatting>
  <conditionalFormatting sqref="B121">
    <cfRule type="expression" dxfId="75" priority="529" stopIfTrue="1">
      <formula>IF($B$55="",TRUE)</formula>
    </cfRule>
  </conditionalFormatting>
  <conditionalFormatting sqref="B122">
    <cfRule type="expression" dxfId="74" priority="537" stopIfTrue="1">
      <formula>IF($B$56="",TRUE)</formula>
    </cfRule>
  </conditionalFormatting>
  <conditionalFormatting sqref="B123">
    <cfRule type="expression" dxfId="73" priority="536" stopIfTrue="1">
      <formula>IF($B$57="",TRUE)</formula>
    </cfRule>
  </conditionalFormatting>
  <conditionalFormatting sqref="B124">
    <cfRule type="expression" dxfId="72" priority="535" stopIfTrue="1">
      <formula>IF($B$58="",TRUE)</formula>
    </cfRule>
  </conditionalFormatting>
  <conditionalFormatting sqref="B125">
    <cfRule type="expression" dxfId="71" priority="534" stopIfTrue="1">
      <formula>IF($B$59="",TRUE)</formula>
    </cfRule>
  </conditionalFormatting>
  <conditionalFormatting sqref="B126">
    <cfRule type="expression" dxfId="70" priority="533" stopIfTrue="1">
      <formula>IF($B$60="",TRUE)</formula>
    </cfRule>
  </conditionalFormatting>
  <conditionalFormatting sqref="B127">
    <cfRule type="expression" dxfId="69" priority="532" stopIfTrue="1">
      <formula>IF($B$61="",TRUE)</formula>
    </cfRule>
  </conditionalFormatting>
  <conditionalFormatting sqref="B128">
    <cfRule type="expression" dxfId="68" priority="531" stopIfTrue="1">
      <formula>IF($B$62="",TRUE)</formula>
    </cfRule>
  </conditionalFormatting>
  <conditionalFormatting sqref="B129">
    <cfRule type="expression" dxfId="67" priority="530" stopIfTrue="1">
      <formula>IF($B$63="",TRUE)</formula>
    </cfRule>
  </conditionalFormatting>
  <conditionalFormatting sqref="D12">
    <cfRule type="expression" dxfId="66" priority="653">
      <formula>IF($D$12="",TRUE)</formula>
    </cfRule>
  </conditionalFormatting>
  <conditionalFormatting sqref="D26:E26">
    <cfRule type="expression" dxfId="65" priority="670" stopIfTrue="1">
      <formula>IF($D$26="",TRUE)</formula>
    </cfRule>
  </conditionalFormatting>
  <conditionalFormatting sqref="D30:E39">
    <cfRule type="expression" dxfId="64" priority="269" stopIfTrue="1">
      <formula>IF($D30="",TRUE)</formula>
    </cfRule>
    <cfRule type="expression" dxfId="63" priority="268" stopIfTrue="1">
      <formula>IF($B30="",TRUE)</formula>
    </cfRule>
    <cfRule type="expression" dxfId="62" priority="267" stopIfTrue="1">
      <formula>IF($M30=1,TRUE)</formula>
    </cfRule>
  </conditionalFormatting>
  <conditionalFormatting sqref="D42:E51">
    <cfRule type="expression" dxfId="61" priority="232" stopIfTrue="1">
      <formula>IF(AND(OR($D30="Yes",$D30=""),$D42=""),1,0)</formula>
    </cfRule>
    <cfRule type="expression" dxfId="60" priority="230" stopIfTrue="1">
      <formula>IF($M42=1,TRUE)</formula>
    </cfRule>
    <cfRule type="expression" dxfId="59" priority="231" stopIfTrue="1">
      <formula>IF($B42="",TRUE)</formula>
    </cfRule>
    <cfRule type="expression" dxfId="58" priority="233" stopIfTrue="1">
      <formula>IF($P30="",TRUE)</formula>
    </cfRule>
  </conditionalFormatting>
  <conditionalFormatting sqref="D54:E63">
    <cfRule type="expression" dxfId="57" priority="196" stopIfTrue="1">
      <formula>IF(AND(OR($D42="Yes",$D42=""),$D54=""),1,0)</formula>
    </cfRule>
    <cfRule type="expression" dxfId="56" priority="195" stopIfTrue="1">
      <formula>IF($P54="",TRUE)</formula>
    </cfRule>
    <cfRule type="expression" dxfId="55" priority="194" stopIfTrue="1">
      <formula>IF($B54="",TRUE)</formula>
    </cfRule>
    <cfRule type="expression" dxfId="54" priority="193" stopIfTrue="1">
      <formula>IF($M54=1,TRUE)</formula>
    </cfRule>
  </conditionalFormatting>
  <conditionalFormatting sqref="D66:E75">
    <cfRule type="expression" dxfId="53" priority="159" stopIfTrue="1">
      <formula>IF(AND(OR($D42="Yes",$D42=""),$D66=""),1,0)</formula>
    </cfRule>
    <cfRule type="expression" dxfId="52" priority="158" stopIfTrue="1">
      <formula>IF($P54="",TRUE)</formula>
    </cfRule>
    <cfRule type="expression" dxfId="51" priority="157" stopIfTrue="1">
      <formula>IF($B54="",TRUE)</formula>
    </cfRule>
    <cfRule type="expression" dxfId="50" priority="156" stopIfTrue="1">
      <formula>IF($M66=1,TRUE)</formula>
    </cfRule>
  </conditionalFormatting>
  <conditionalFormatting sqref="D78:E87">
    <cfRule type="expression" dxfId="49" priority="119" stopIfTrue="1">
      <formula>IF($M78=1,TRUE)</formula>
    </cfRule>
    <cfRule type="expression" dxfId="48" priority="122" stopIfTrue="1">
      <formula>IF(AND(OR($D42="Yes",$D42=""),$D78=""),1,0)</formula>
    </cfRule>
    <cfRule type="expression" dxfId="47" priority="121" stopIfTrue="1">
      <formula>IF($P54="",TRUE)</formula>
    </cfRule>
    <cfRule type="expression" dxfId="46" priority="120" stopIfTrue="1">
      <formula>IF($B54="",TRUE)</formula>
    </cfRule>
  </conditionalFormatting>
  <conditionalFormatting sqref="D90:E99">
    <cfRule type="expression" dxfId="45" priority="82" stopIfTrue="1">
      <formula>IF($M90=1,TRUE)</formula>
    </cfRule>
    <cfRule type="expression" dxfId="44" priority="83" stopIfTrue="1">
      <formula>IF($B54="",TRUE)</formula>
    </cfRule>
    <cfRule type="expression" dxfId="43" priority="84" stopIfTrue="1">
      <formula>IF($P54="",TRUE)</formula>
    </cfRule>
    <cfRule type="expression" dxfId="42" priority="85" stopIfTrue="1">
      <formula>IF(AND(OR($D42="Yes",$D42=""),$D90=""),1,0)</formula>
    </cfRule>
  </conditionalFormatting>
  <conditionalFormatting sqref="D102:E111">
    <cfRule type="expression" dxfId="41" priority="48" stopIfTrue="1">
      <formula>IF(AND(OR($D42="Yes",$D42=""),$D102=""),1,0)</formula>
    </cfRule>
    <cfRule type="expression" dxfId="40" priority="47" stopIfTrue="1">
      <formula>IF($P54="",TRUE)</formula>
    </cfRule>
    <cfRule type="expression" dxfId="39" priority="46" stopIfTrue="1">
      <formula>IF($B54="",TRUE)</formula>
    </cfRule>
    <cfRule type="expression" dxfId="38" priority="45" stopIfTrue="1">
      <formula>IF($M102=1,TRUE)</formula>
    </cfRule>
  </conditionalFormatting>
  <conditionalFormatting sqref="D115:E115 D117:E117 D131:E131 D133:E133 D135:E135 D137:E137">
    <cfRule type="expression" dxfId="37" priority="656" stopIfTrue="1">
      <formula>AND(OR($D$30="No",$D$30="Unknown",$D$30="Not applicable for this declaration"),OR($D$31="No",$D$31="Unknown",$D$31="Not applicable for this declaration"))</formula>
    </cfRule>
    <cfRule type="expression" dxfId="36" priority="657" stopIfTrue="1">
      <formula>IF(D115="",TRUE)</formula>
    </cfRule>
  </conditionalFormatting>
  <conditionalFormatting sqref="D120:E129">
    <cfRule type="expression" dxfId="35" priority="10" stopIfTrue="1">
      <formula>IF($P54="",TRUE)</formula>
    </cfRule>
    <cfRule type="expression" dxfId="34" priority="9" stopIfTrue="1">
      <formula>IF($B54="",TRUE)</formula>
    </cfRule>
    <cfRule type="expression" dxfId="33" priority="11" stopIfTrue="1">
      <formula>IF(AND(OR($D42="Yes",$D42=""),$D120=""),1,0)</formula>
    </cfRule>
    <cfRule type="expression" dxfId="32" priority="8" stopIfTrue="1">
      <formula>IF($M120=1,TRUE)</formula>
    </cfRule>
  </conditionalFormatting>
  <conditionalFormatting sqref="D9:G9">
    <cfRule type="expression" dxfId="31" priority="809" stopIfTrue="1">
      <formula>IF($D$9="",TRUE)</formula>
    </cfRule>
  </conditionalFormatting>
  <conditionalFormatting sqref="D8:J8">
    <cfRule type="expression" dxfId="30" priority="7" stopIfTrue="1">
      <formula>IF($D$8="",TRUE)</formula>
    </cfRule>
  </conditionalFormatting>
  <conditionalFormatting sqref="D10:J10">
    <cfRule type="expression" dxfId="29" priority="713" stopIfTrue="1">
      <formula>IF($D$9=$Q$9,TRUE)</formula>
    </cfRule>
    <cfRule type="expression" dxfId="28" priority="823" stopIfTrue="1">
      <formula>IF(AND($D$10="",$D$9=$R$9),TRUE)</formula>
    </cfRule>
  </conditionalFormatting>
  <conditionalFormatting sqref="D19:J19">
    <cfRule type="expression" dxfId="27" priority="6" stopIfTrue="1">
      <formula>IF($D$15="",TRUE)</formula>
    </cfRule>
  </conditionalFormatting>
  <conditionalFormatting sqref="D20:J20">
    <cfRule type="expression" dxfId="26" priority="5" stopIfTrue="1">
      <formula>IF($D$16="",TRUE)</formula>
    </cfRule>
  </conditionalFormatting>
  <conditionalFormatting sqref="D21:J21">
    <cfRule type="expression" dxfId="25" priority="4" stopIfTrue="1">
      <formula>IF($D$17="",TRUE)</formula>
    </cfRule>
  </conditionalFormatting>
  <conditionalFormatting sqref="D22:J22">
    <cfRule type="expression" dxfId="24" priority="3" stopIfTrue="1">
      <formula>IF($D$15="",TRUE)</formula>
    </cfRule>
  </conditionalFormatting>
  <conditionalFormatting sqref="D24:J24">
    <cfRule type="expression" dxfId="23" priority="2" stopIfTrue="1">
      <formula>IF($D$20="",TRUE)</formula>
    </cfRule>
  </conditionalFormatting>
  <conditionalFormatting sqref="D25:J25">
    <cfRule type="expression" dxfId="22" priority="1" stopIfTrue="1">
      <formula>IF($D$21="",TRUE)</formula>
    </cfRule>
  </conditionalFormatting>
  <conditionalFormatting sqref="G117:J117">
    <cfRule type="expression" dxfId="21" priority="661">
      <formula>IF(AND($D$117="Yes",$G$117=""),TRUE)</formula>
    </cfRule>
  </conditionalFormatting>
  <conditionalFormatting sqref="G133:J133">
    <cfRule type="expression" dxfId="20" priority="663" stopIfTrue="1">
      <formula>IF(AND($D$133="Yes, using other format (describe)",$G$133=""),TRUE)</formula>
    </cfRule>
  </conditionalFormatting>
  <conditionalFormatting sqref="G135:J135">
    <cfRule type="expression" dxfId="19" priority="660">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195A6B95-35FF-408E-BD9C-1D987CE928BA}"/>
    <hyperlink ref="D24" r:id="rId2" xr:uid="{5E1EB8D7-86B2-4D64-A181-B4515533B557}"/>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H21" sqref="H21"/>
    </sheetView>
  </sheetViews>
  <sheetFormatPr baseColWidth="10"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74" t="str">
        <f ca="1">OFFSET(L!$C$1,MATCH("Smelter List"&amp;ADDRESS(ROW(),COLUMN(),4),L!$A:$A,0)-1,SL,,)</f>
        <v>Link to "RMAP Conformant Smelter List"</v>
      </c>
      <c r="K2" s="475"/>
      <c r="L2" s="475"/>
      <c r="M2" s="475"/>
      <c r="N2" s="475"/>
      <c r="O2" s="475"/>
      <c r="P2" s="161"/>
      <c r="Q2" s="162"/>
      <c r="R2" s="163"/>
      <c r="S2" s="163"/>
      <c r="T2" s="163"/>
      <c r="AB2" s="310"/>
      <c r="AH2" s="129" t="s">
        <v>25</v>
      </c>
    </row>
    <row r="3" spans="1:34" s="16" customFormat="1" ht="249.65" customHeight="1">
      <c r="A3" s="200"/>
      <c r="B3" s="47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6"/>
      <c r="D3" s="476"/>
      <c r="E3" s="476"/>
      <c r="F3" s="164"/>
      <c r="G3" s="477" t="str">
        <f ca="1">OFFSET(L!$C$1,MATCH("General"&amp;"Cpy",L!$A:$A,0)-1,SL,,)</f>
        <v>© 2025 Responsible Minerals Initiative. All rights reserved.</v>
      </c>
      <c r="H3" s="478"/>
      <c r="I3" s="47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21.5">
      <c r="A5" s="196" t="s">
        <v>20165</v>
      </c>
      <c r="B5" s="302" t="str">
        <f ca="1">IF(LEN(A5)=0,"",INDEX('Smelter Look-up'!$A:$A,MATCH($A5,'Smelter Look-up'!$E:$E,0)))</f>
        <v>Copper</v>
      </c>
      <c r="C5" s="151" t="str">
        <f ca="1">IF(LEN(A5)=0,"",INDEX('Smelter Look-up'!$C:$C,MATCH($A5,'Smelter Look-up'!$E:$E,0)))</f>
        <v>Toyo Smelter &amp; Refinery, Sumitomo Metal Mining</v>
      </c>
      <c r="D5" s="388" t="s">
        <v>18816</v>
      </c>
      <c r="E5" s="148" t="str">
        <f ca="1">IF(ISERROR($V5),"",OFFSET('Smelter Look-up'!$D$4,$V5-4,0)&amp;"")</f>
        <v>JAPAN</v>
      </c>
      <c r="F5" s="148" t="str">
        <f ca="1">IF(ISERROR($V5),"",OFFSET('Smelter Look-up'!$E$4,$V5-4,0))</f>
        <v>CID003878</v>
      </c>
      <c r="G5" s="148" t="str">
        <f ca="1">IF(C5=$X$4,"Enter smelter details",IF(ISERROR($V5),"",OFFSET('Smelter Look-up'!$F$4,$V5-4,0)))</f>
        <v>RMI</v>
      </c>
      <c r="H5" s="204">
        <f ca="1">IF(ISERROR($V5),"",OFFSET('Smelter Look-up'!$G$4,$V5-4,0))</f>
        <v>0</v>
      </c>
      <c r="I5" s="205" t="str">
        <f ca="1">IF(ISERROR($V5),"",OFFSET('Smelter Look-up'!$H$4,$V5-4,0))</f>
        <v>Saijyo</v>
      </c>
      <c r="J5" s="205" t="str">
        <f ca="1">IF(ISERROR($V5),"",OFFSET('Smelter Look-up'!$I$4,$V5-4,0))</f>
        <v>Ehime</v>
      </c>
      <c r="K5" s="149"/>
      <c r="L5" s="149"/>
      <c r="M5" s="149"/>
      <c r="N5" s="149"/>
      <c r="O5" s="149"/>
      <c r="P5" s="207"/>
      <c r="Q5" s="150"/>
      <c r="R5" s="148" t="str">
        <f ca="1">IF(ISERROR($V5),"",OFFSET('Smelter Look-up'!$C$4,$V5-4,0)&amp;"")</f>
        <v>Toyo Smelter &amp; Refinery, Sumitomo Metal Mining</v>
      </c>
      <c r="S5" s="154" t="str">
        <f t="shared" ref="S5:S12" ca="1" si="0">IF(B5="","",IF(ISERROR(MATCH($E5,CL,0)),"Unknown",INDIRECT("'C'!$A$"&amp;MATCH($E5,CL,0)+1)))</f>
        <v>JP</v>
      </c>
      <c r="T5" s="154" t="str">
        <f ca="1">IF(B5="","",IF(ISERROR(MATCH($J5,SorP!$B$1:$B$6226,0)),"",INDIRECT("'SorP'!$A$"&amp;MATCH($S5&amp;$J5,SorP!C:C,0))))</f>
        <v>JP-38</v>
      </c>
      <c r="U5" s="167"/>
      <c r="V5" s="168">
        <f ca="1">IF(C5="",NA(),MATCH($B5&amp;$C5,'Smelter Look-up'!$J:$J,0))</f>
        <v>301</v>
      </c>
      <c r="X5" s="169">
        <f t="shared" ref="X5:X12" ca="1" si="1">IF(AND(C5="Smelter not listed",OR(LEN(D5)=0,LEN(E5)=0)),1,0)</f>
        <v>0</v>
      </c>
      <c r="AB5" s="312" t="str">
        <f t="shared" ref="AB5:AB12" ca="1" si="2">IF(C5="","",B5)</f>
        <v>Copper</v>
      </c>
      <c r="AC5" s="169" t="str">
        <f ca="1">B5</f>
        <v>Copper</v>
      </c>
      <c r="AD5" s="169" t="str">
        <f ca="1">IF(C5="Smelter not listed",D5,C5)</f>
        <v>Toyo Smelter &amp; Refinery, Sumitomo Metal Mining</v>
      </c>
    </row>
    <row r="6" spans="1:34" s="169" customFormat="1" ht="54">
      <c r="A6" s="196" t="s">
        <v>18723</v>
      </c>
      <c r="B6" s="302" t="str">
        <f ca="1">IF(LEN(A6)=0,"",INDEX('Smelter Look-up'!$A:$A,MATCH($A6,'Smelter Look-up'!$E:$E,0)))</f>
        <v>Copper</v>
      </c>
      <c r="C6" s="151" t="str">
        <f ca="1">IF(LEN(A6)=0,"",INDEX('Smelter Look-up'!$C:$C,MATCH($A6,'Smelter Look-up'!$E:$E,0)))</f>
        <v>CMOC Kisanfu Mining SARL</v>
      </c>
      <c r="D6" s="148" t="s">
        <v>20166</v>
      </c>
      <c r="E6" s="148" t="str">
        <f ca="1">IF(ISERROR($V6),"",OFFSET('Smelter Look-up'!$D$4,$V6-4,0)&amp;"")</f>
        <v>CONGO, DEMOCRATIC REPUBLIC OF THE</v>
      </c>
      <c r="F6" s="148" t="str">
        <f ca="1">IF(ISERROR($V6),"",OFFSET('Smelter Look-up'!$E$4,$V6-4,0))</f>
        <v>CID004812</v>
      </c>
      <c r="G6" s="148" t="str">
        <f ca="1">IF(C6=$X$4,"Enter smelter details",IF(ISERROR($V6),"",OFFSET('Smelter Look-up'!$F$4,$V6-4,0)))</f>
        <v>RMI</v>
      </c>
      <c r="H6" s="204">
        <f ca="1">IF(ISERROR($V6),"",OFFSET('Smelter Look-up'!$G$4,$V6-4,0))</f>
        <v>0</v>
      </c>
      <c r="I6" s="205" t="str">
        <f ca="1">IF(ISERROR($V6),"",OFFSET('Smelter Look-up'!$H$4,$V6-4,0))</f>
        <v>Chefferie de Bayeke</v>
      </c>
      <c r="J6" s="205" t="str">
        <f ca="1">IF(ISERROR($V6),"",OFFSET('Smelter Look-up'!$I$4,$V6-4,0))</f>
        <v>Lualaba</v>
      </c>
      <c r="K6" s="149"/>
      <c r="L6" s="149"/>
      <c r="M6" s="149"/>
      <c r="N6" s="149"/>
      <c r="O6" s="149"/>
      <c r="P6" s="207"/>
      <c r="Q6" s="150"/>
      <c r="R6" s="148" t="str">
        <f ca="1">IF(ISERROR($V6),"",OFFSET('Smelter Look-up'!$C$4,$V6-4,0)&amp;"")</f>
        <v>CMOC Kisanfu Mining SARL</v>
      </c>
      <c r="S6" s="154" t="str">
        <f t="shared" ca="1" si="0"/>
        <v>CD</v>
      </c>
      <c r="T6" s="154" t="str">
        <f ca="1">IF(B6="","",IF(ISERROR(MATCH($J6,SorP!$B$1:$B$6226,0)),"",INDIRECT("'SorP'!$A$"&amp;MATCH($S6&amp;$J6,SorP!C:C,0))))</f>
        <v>CD-LU</v>
      </c>
      <c r="U6" s="167"/>
      <c r="V6" s="168">
        <f ca="1">IF(C6="",NA(),MATCH($B6&amp;$C6,'Smelter Look-up'!$J:$J,0))</f>
        <v>202</v>
      </c>
      <c r="X6" s="169">
        <f t="shared" ca="1" si="1"/>
        <v>0</v>
      </c>
      <c r="AB6" s="312" t="str">
        <f t="shared" ca="1" si="2"/>
        <v>Copper</v>
      </c>
      <c r="AC6" s="169" t="str">
        <f t="shared" ref="AC6:AC69" ca="1" si="3">B6</f>
        <v>Copper</v>
      </c>
      <c r="AD6" s="169" t="str">
        <f t="shared" ref="AD6:AD69" ca="1" si="4">IF(C6="Smelter not listed",D6,C6)</f>
        <v>CMOC Kisanfu Mining SARL</v>
      </c>
    </row>
    <row r="7" spans="1:34" s="169" customFormat="1" ht="162">
      <c r="A7" s="196" t="s">
        <v>20167</v>
      </c>
      <c r="B7" s="302" t="str">
        <f ca="1">IF(LEN(A7)=0,"",INDEX('Smelter Look-up'!$A:$A,MATCH($A7,'Smelter Look-up'!$E:$E,0)))</f>
        <v>Copper</v>
      </c>
      <c r="C7" s="151" t="str">
        <f ca="1">IF(LEN(A7)=0,"",INDEX('Smelter Look-up'!$C:$C,MATCH($A7,'Smelter Look-up'!$E:$E,0)))</f>
        <v>La Compagnie de Traitement des Rejets de Kingamyambo S.A. (Metalkol S.A.)</v>
      </c>
      <c r="D7" s="148" t="s">
        <v>20168</v>
      </c>
      <c r="E7" s="148" t="str">
        <f ca="1">IF(ISERROR($V7),"",OFFSET('Smelter Look-up'!$D$4,$V7-4,0)&amp;"")</f>
        <v>CONGO, DEMOCRATIC REPUBLIC OF THE</v>
      </c>
      <c r="F7" s="148" t="str">
        <f ca="1">IF(ISERROR($V7),"",OFFSET('Smelter Look-up'!$E$4,$V7-4,0))</f>
        <v>CID003948</v>
      </c>
      <c r="G7" s="148" t="str">
        <f ca="1">IF(C7=$X$4,"Enter smelter details",IF(ISERROR($V7),"",OFFSET('Smelter Look-up'!$F$4,$V7-4,0)))</f>
        <v>RMI</v>
      </c>
      <c r="H7" s="204">
        <f ca="1">IF(ISERROR($V7),"",OFFSET('Smelter Look-up'!$G$4,$V7-4,0))</f>
        <v>0</v>
      </c>
      <c r="I7" s="205" t="str">
        <f ca="1">IF(ISERROR($V7),"",OFFSET('Smelter Look-up'!$H$4,$V7-4,0))</f>
        <v>Lubumbashi</v>
      </c>
      <c r="J7" s="205" t="str">
        <f ca="1">IF(ISERROR($V7),"",OFFSET('Smelter Look-up'!$I$4,$V7-4,0))</f>
        <v>Haut-Katanga</v>
      </c>
      <c r="K7" s="149"/>
      <c r="L7" s="149"/>
      <c r="M7" s="149"/>
      <c r="N7" s="149"/>
      <c r="O7" s="149"/>
      <c r="P7" s="207"/>
      <c r="Q7" s="150"/>
      <c r="R7" s="148" t="str">
        <f ca="1">IF(ISERROR($V7),"",OFFSET('Smelter Look-up'!$C$4,$V7-4,0)&amp;"")</f>
        <v>La Compagnie de Traitement des Rejets de Kingamyambo S.A. (Metalkol S.A.)</v>
      </c>
      <c r="S7" s="154" t="str">
        <f t="shared" ca="1" si="0"/>
        <v>CD</v>
      </c>
      <c r="T7" s="154" t="str">
        <f ca="1">IF(B7="","",IF(ISERROR(MATCH($J7,SorP!$B$1:$B$6226,0)),"",INDIRECT("'SorP'!$A$"&amp;MATCH($S7&amp;$J7,SorP!C:C,0))))</f>
        <v>CD-HK</v>
      </c>
      <c r="U7" s="167"/>
      <c r="V7" s="168">
        <f ca="1">IF(C7="",NA(),MATCH($B7&amp;$C7,'Smelter Look-up'!$J:$J,0))</f>
        <v>248</v>
      </c>
      <c r="X7" s="169">
        <f t="shared" ca="1" si="1"/>
        <v>0</v>
      </c>
      <c r="AB7" s="312" t="str">
        <f t="shared" ca="1" si="2"/>
        <v>Copper</v>
      </c>
      <c r="AC7" s="169" t="str">
        <f t="shared" ca="1" si="3"/>
        <v>Copper</v>
      </c>
      <c r="AD7" s="169" t="str">
        <f t="shared" ca="1" si="4"/>
        <v>La Compagnie de Traitement des Rejets de Kingamyambo S.A. (Metalkol S.A.)</v>
      </c>
    </row>
    <row r="8" spans="1:34" s="169" customFormat="1" ht="81">
      <c r="A8" s="196" t="s">
        <v>18947</v>
      </c>
      <c r="B8" s="302" t="str">
        <f ca="1">IF(LEN(A8)=0,"",INDEX('Smelter Look-up'!$A:$A,MATCH($A8,'Smelter Look-up'!$E:$E,0)))</f>
        <v>Nickel</v>
      </c>
      <c r="C8" s="151" t="str">
        <f ca="1">IF(LEN(A8)=0,"",INDEX('Smelter Look-up'!$C:$C,MATCH($A8,'Smelter Look-up'!$E:$E,0)))</f>
        <v>PT DEBONAIR NICKEL INDONESIA</v>
      </c>
      <c r="D8" s="148" t="s">
        <v>20169</v>
      </c>
      <c r="E8" s="148" t="str">
        <f ca="1">IF(ISERROR($V8),"",OFFSET('Smelter Look-up'!$D$4,$V8-4,0)&amp;"")</f>
        <v>INDONESIA</v>
      </c>
      <c r="F8" s="148" t="str">
        <f ca="1">IF(ISERROR($V8),"",OFFSET('Smelter Look-up'!$E$4,$V8-4,0))</f>
        <v>CID004682</v>
      </c>
      <c r="G8" s="148" t="str">
        <f ca="1">IF(C8=$X$4,"Enter smelter details",IF(ISERROR($V8),"",OFFSET('Smelter Look-up'!$F$4,$V8-4,0)))</f>
        <v>RMI</v>
      </c>
      <c r="H8" s="204">
        <f ca="1">IF(ISERROR($V8),"",OFFSET('Smelter Look-up'!$G$4,$V8-4,0))</f>
        <v>0</v>
      </c>
      <c r="I8" s="205" t="str">
        <f ca="1">IF(ISERROR($V8),"",OFFSET('Smelter Look-up'!$H$4,$V8-4,0))</f>
        <v>Weda Tengah</v>
      </c>
      <c r="J8" s="205" t="str">
        <f ca="1">IF(ISERROR($V8),"",OFFSET('Smelter Look-up'!$I$4,$V8-4,0))</f>
        <v>Maluku Utara</v>
      </c>
      <c r="K8" s="149"/>
      <c r="L8" s="149"/>
      <c r="M8" s="149"/>
      <c r="N8" s="149"/>
      <c r="O8" s="149"/>
      <c r="P8" s="207"/>
      <c r="Q8" s="150"/>
      <c r="R8" s="148" t="str">
        <f ca="1">IF(ISERROR($V8),"",OFFSET('Smelter Look-up'!$C$4,$V8-4,0)&amp;"")</f>
        <v>PT DEBONAIR NICKEL INDONESIA</v>
      </c>
      <c r="S8" s="154" t="str">
        <f t="shared" ca="1" si="0"/>
        <v>ID</v>
      </c>
      <c r="T8" s="154" t="str">
        <f ca="1">IF(B8="","",IF(ISERROR(MATCH($J8,SorP!$B$1:$B$6226,0)),"",INDIRECT("'SorP'!$A$"&amp;MATCH($S8&amp;$J8,SorP!C:C,0))))</f>
        <v>ID-MU</v>
      </c>
      <c r="U8" s="167"/>
      <c r="V8" s="168">
        <f ca="1">IF(C8="",NA(),MATCH($B8&amp;$C8,'Smelter Look-up'!$J:$J,0))</f>
        <v>474</v>
      </c>
      <c r="X8" s="169">
        <f t="shared" ca="1" si="1"/>
        <v>0</v>
      </c>
      <c r="AB8" s="312" t="str">
        <f t="shared" ca="1" si="2"/>
        <v>Nickel</v>
      </c>
      <c r="AC8" s="169" t="str">
        <f t="shared" ca="1" si="3"/>
        <v>Nickel</v>
      </c>
      <c r="AD8" s="169" t="str">
        <f t="shared" ca="1" si="4"/>
        <v>PT DEBONAIR NICKEL INDONESIA</v>
      </c>
    </row>
    <row r="9" spans="1:34" s="169" customFormat="1" ht="67.5">
      <c r="A9" s="196" t="s">
        <v>18917</v>
      </c>
      <c r="B9" s="302" t="str">
        <f ca="1">IF(LEN(A9)=0,"",INDEX('Smelter Look-up'!$A:$A,MATCH($A9,'Smelter Look-up'!$E:$E,0)))</f>
        <v>Nickel</v>
      </c>
      <c r="C9" s="151" t="str">
        <f ca="1">IF(LEN(A9)=0,"",INDEX('Smelter Look-up'!$C:$C,MATCH($A9,'Smelter Look-up'!$E:$E,0)))</f>
        <v>Dynatec Madagascar Company</v>
      </c>
      <c r="D9" s="151" t="s">
        <v>86</v>
      </c>
      <c r="E9" s="148" t="str">
        <f ca="1">IF(ISERROR($V9),"",OFFSET('Smelter Look-up'!$D$4,$V9-4,0)&amp;"")</f>
        <v>MADAGASCAR</v>
      </c>
      <c r="F9" s="148" t="str">
        <f ca="1">IF(ISERROR($V9),"",OFFSET('Smelter Look-up'!$E$4,$V9-4,0))</f>
        <v>CID003968</v>
      </c>
      <c r="G9" s="148" t="str">
        <f ca="1">IF(C9=$X$4,"Enter smelter details",IF(ISERROR($V9),"",OFFSET('Smelter Look-up'!$F$4,$V9-4,0)))</f>
        <v>RMI</v>
      </c>
      <c r="H9" s="204">
        <f ca="1">IF(ISERROR($V9),"",OFFSET('Smelter Look-up'!$G$4,$V9-4,0))</f>
        <v>0</v>
      </c>
      <c r="I9" s="205" t="str">
        <f ca="1">IF(ISERROR($V9),"",OFFSET('Smelter Look-up'!$H$4,$V9-4,0))</f>
        <v>Toamasina</v>
      </c>
      <c r="J9" s="205" t="str">
        <f ca="1">IF(ISERROR($V9),"",OFFSET('Smelter Look-up'!$I$4,$V9-4,0))</f>
        <v>Toamasina</v>
      </c>
      <c r="K9" s="149"/>
      <c r="L9" s="149"/>
      <c r="M9" s="149"/>
      <c r="N9" s="149"/>
      <c r="O9" s="149"/>
      <c r="P9" s="207"/>
      <c r="Q9" s="150"/>
      <c r="R9" s="148" t="str">
        <f ca="1">IF(ISERROR($V9),"",OFFSET('Smelter Look-up'!$C$4,$V9-4,0)&amp;"")</f>
        <v>Dynatec Madagascar Company</v>
      </c>
      <c r="S9" s="154" t="str">
        <f t="shared" ca="1" si="0"/>
        <v>MG</v>
      </c>
      <c r="T9" s="154" t="str">
        <f ca="1">IF(B9="","",IF(ISERROR(MATCH($J9,SorP!$B$1:$B$6226,0)),"",INDIRECT("'SorP'!$A$"&amp;MATCH($S9&amp;$J9,SorP!C:C,0))))</f>
        <v>MG-A</v>
      </c>
      <c r="U9" s="167"/>
      <c r="V9" s="168">
        <f ca="1">IF(C9="",NA(),MATCH($B9&amp;$C9,'Smelter Look-up'!$J:$J,0))</f>
        <v>433</v>
      </c>
      <c r="X9" s="169">
        <f t="shared" ca="1" si="1"/>
        <v>0</v>
      </c>
      <c r="AB9" s="312" t="str">
        <f t="shared" ca="1" si="2"/>
        <v>Nickel</v>
      </c>
      <c r="AC9" s="169" t="str">
        <f t="shared" ca="1" si="3"/>
        <v>Nickel</v>
      </c>
      <c r="AD9" s="169" t="str">
        <f t="shared" ca="1" si="4"/>
        <v>Dynatec Madagascar Company</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41">
      <formula>$A$5:$Q1995&lt;&gt;""</formula>
    </cfRule>
  </conditionalFormatting>
  <conditionalFormatting sqref="B5:B2504">
    <cfRule type="expression" dxfId="18" priority="17">
      <formula>IF($B5="",TRUE)</formula>
    </cfRule>
  </conditionalFormatting>
  <conditionalFormatting sqref="C5:C2504">
    <cfRule type="expression" dxfId="17" priority="26" stopIfTrue="1">
      <formula>IF(AND(B5&lt;&gt;"",C5=""),TRUE)</formula>
    </cfRule>
  </conditionalFormatting>
  <conditionalFormatting sqref="D5:D8">
    <cfRule type="expression" priority="2" stopIfTrue="1">
      <formula>IF($D5&lt;&gt;"",TRUE)</formula>
    </cfRule>
    <cfRule type="expression" dxfId="16" priority="3" stopIfTrue="1">
      <formula>IF($C5="Smelter not listed",TRUE)</formula>
    </cfRule>
    <cfRule type="expression" dxfId="15" priority="4" stopIfTrue="1">
      <formula>IF($C5&lt;&gt;"",TRUE)</formula>
    </cfRule>
  </conditionalFormatting>
  <conditionalFormatting sqref="D9">
    <cfRule type="expression" dxfId="14" priority="1" stopIfTrue="1">
      <formula>IF(AND(C9&lt;&gt;"",D9=""),TRUE)</formula>
    </cfRule>
  </conditionalFormatting>
  <conditionalFormatting sqref="D10:D2504">
    <cfRule type="expression" priority="15" stopIfTrue="1">
      <formula>IF($D10&lt;&gt;"",TRUE)</formula>
    </cfRule>
    <cfRule type="expression" dxfId="13" priority="16" stopIfTrue="1">
      <formula>IF($C10="Smelter not listed",TRUE)</formula>
    </cfRule>
    <cfRule type="expression" dxfId="12" priority="28" stopIfTrue="1">
      <formula>IF($C10&lt;&gt;"",TRUE)</formula>
    </cfRule>
  </conditionalFormatting>
  <conditionalFormatting sqref="E5:E2504">
    <cfRule type="expression" dxfId="11" priority="14" stopIfTrue="1">
      <formula>IF(AND(E5="",$C5=$X$4),TRUE)</formula>
    </cfRule>
    <cfRule type="expression" dxfId="10" priority="22" stopIfTrue="1">
      <formula>IF($C5="Smelter not yet identified",TRUE)</formula>
    </cfRule>
  </conditionalFormatting>
  <conditionalFormatting sqref="G5:G2504">
    <cfRule type="expression" dxfId="9" priority="24"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1" activePane="bottomRight" state="frozen"/>
      <selection pane="topRight" activeCell="B24" sqref="B24:J24"/>
      <selection pane="bottomLeft" activeCell="B24" sqref="B24:J24"/>
      <selection pane="bottomRight" activeCell="A4" sqref="A4"/>
    </sheetView>
  </sheetViews>
  <sheetFormatPr baseColWidth="10"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80" t="str">
        <f ca="1">OFFSET(L!$C$1,MATCH("Checker"&amp;ADDRESS(ROW(),COLUMN(),4),L!$A:$A,0)-1,SL,,)</f>
        <v>To ensure all required fields have been populated before submitting to your customers review form for any line items highlighted in red</v>
      </c>
      <c r="B1" s="480"/>
      <c r="C1" s="480"/>
      <c r="D1" s="107" t="str">
        <f ca="1">OFFSET(L!$C$1,MATCH("Checker"&amp;ADDRESS(ROW(),COLUMN(),4),L!$A:$A,0)-1,SL,,)</f>
        <v>Required fields remaining to be completed</v>
      </c>
      <c r="E1" s="16" t="s">
        <v>18</v>
      </c>
    </row>
    <row r="2" spans="1:10" ht="1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E-tec Interconnect AG</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Pablo Rodriguez</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request@e-tec.com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f>Declaration!D21</f>
        <v>41326541550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Pablo Rodriguez</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request@e-tec.com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45966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No</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0</v>
      </c>
      <c r="G114" s="61">
        <f ca="1">IF(AND(COUNTIF(SmelterIdetifiedForMetal,A114)&gt;0,COUNTIF('Smelter List'!AB$5:AB$2504,A114)&gt;0),0,1)</f>
        <v>1</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81" t="str">
        <f ca="1">OFFSET(L!$C$1,MATCH("Mine List"&amp;ADDRESS(ROW(),COLUMN(),4),L!$A:$A,0)-1,SL,,)</f>
        <v>TO BEGIN:</v>
      </c>
      <c r="C2" s="481" t="s">
        <v>19178</v>
      </c>
      <c r="D2" s="481" t="s">
        <v>19178</v>
      </c>
      <c r="E2" s="324"/>
      <c r="F2" s="324"/>
      <c r="G2" s="325"/>
      <c r="H2" s="482"/>
      <c r="I2" s="483"/>
      <c r="J2" s="483"/>
      <c r="K2" s="483"/>
      <c r="L2" s="483"/>
      <c r="M2" s="483"/>
      <c r="N2" s="326"/>
      <c r="O2" s="326"/>
    </row>
    <row r="3" spans="1:19" s="322" customFormat="1" ht="94" customHeight="1" thickBot="1">
      <c r="A3" s="358"/>
      <c r="B3" s="48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4" t="s">
        <v>19178</v>
      </c>
      <c r="D3" s="484" t="s">
        <v>19178</v>
      </c>
      <c r="E3" s="485" t="s">
        <v>19176</v>
      </c>
      <c r="F3" s="485"/>
      <c r="G3" s="48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9" sqref="B9"/>
    </sheetView>
  </sheetViews>
  <sheetFormatPr baseColWidth="10"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88" t="str">
        <f ca="1">OFFSET(L!$C$1,MATCH("Product List"&amp;ADDRESS(ROW(),COLUMN(),4),L!$A:$A,0)-1,SL,,)</f>
        <v>Completion required only if reporting level "Product (or List of Products)" selected on the 'Declaration' worksheet.</v>
      </c>
      <c r="B1" s="489"/>
      <c r="C1" s="489"/>
      <c r="D1" s="489"/>
      <c r="E1" s="489"/>
      <c r="F1" s="489"/>
      <c r="G1" s="106"/>
    </row>
    <row r="2" spans="1:37">
      <c r="A2" s="19"/>
      <c r="B2" s="108"/>
      <c r="C2" s="108"/>
      <c r="D2" s="108"/>
      <c r="E2" s="108"/>
      <c r="F2"/>
      <c r="G2" s="20"/>
    </row>
    <row r="3" spans="1:37">
      <c r="A3" s="19"/>
      <c r="B3" s="108"/>
      <c r="C3" s="108"/>
      <c r="D3" s="108"/>
      <c r="E3" s="108"/>
      <c r="F3" s="108"/>
      <c r="G3" s="20"/>
    </row>
    <row r="4" spans="1:37" ht="15.75" customHeight="1">
      <c r="A4" s="19"/>
      <c r="B4" s="487" t="s">
        <v>47</v>
      </c>
      <c r="C4" s="487"/>
      <c r="D4" s="487"/>
      <c r="E4" s="487"/>
      <c r="F4" s="48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t="s">
        <v>20164</v>
      </c>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90" t="str">
        <f ca="1">OFFSET(L!$C$1,MATCH("General"&amp;"Cpy",L!$A:$A,0)-1,SL,,)</f>
        <v>© 2025 Responsible Minerals Initiative. All rights reserved.</v>
      </c>
      <c r="C1001" s="490"/>
      <c r="D1001" s="490"/>
      <c r="E1001" s="490"/>
      <c r="F1001" s="49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1"/>
      <c r="C1" s="491"/>
      <c r="D1" s="491"/>
      <c r="E1" s="491"/>
      <c r="F1" s="491"/>
      <c r="G1" s="491"/>
    </row>
    <row r="2" spans="1:13">
      <c r="A2" s="492"/>
      <c r="B2" s="492"/>
      <c r="C2" s="492"/>
      <c r="D2" s="492"/>
      <c r="E2" s="492"/>
      <c r="F2" s="492"/>
      <c r="G2" s="492"/>
      <c r="H2" s="492"/>
      <c r="I2" s="492"/>
    </row>
    <row r="3" spans="1:13">
      <c r="A3" s="492"/>
      <c r="B3" s="492"/>
      <c r="C3" s="492"/>
      <c r="D3" s="492"/>
      <c r="E3" s="492"/>
      <c r="F3" s="492"/>
      <c r="G3" s="492"/>
      <c r="H3" s="492"/>
      <c r="I3" s="49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Pablo Rodriguez</cp:lastModifiedBy>
  <cp:revision/>
  <dcterms:created xsi:type="dcterms:W3CDTF">2010-06-21T21:00:23Z</dcterms:created>
  <dcterms:modified xsi:type="dcterms:W3CDTF">2025-12-04T13:36:02Z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